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\\NAS\Shared\Podaci\KATARINA B\19_Izvršenje proračuna\2026\Polugodišnje izvršenje\"/>
    </mc:Choice>
  </mc:AlternateContent>
  <xr:revisionPtr revIDLastSave="0" documentId="13_ncr:1_{FABCAAB1-9D4A-4435-AAF6-9D51F93C042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rashoda'!$B$1:$L$128</definedName>
    <definedName name="_xlnm.Print_Area" localSheetId="6">'POSEBNI DIO'!$A$1:$I$87</definedName>
    <definedName name="_xlnm.Print_Area" localSheetId="0">SAŽETAK!$B$1:$L$42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G12" i="3"/>
  <c r="H12" i="3"/>
  <c r="I12" i="3"/>
  <c r="I11" i="3" s="1"/>
  <c r="I10" i="3" s="1"/>
  <c r="J12" i="3"/>
  <c r="K12" i="3"/>
  <c r="G13" i="3"/>
  <c r="H13" i="3"/>
  <c r="I13" i="3"/>
  <c r="J13" i="3"/>
  <c r="K13" i="3"/>
  <c r="L13" i="3"/>
  <c r="K14" i="3"/>
  <c r="L14" i="3"/>
  <c r="G17" i="3"/>
  <c r="I17" i="3"/>
  <c r="J17" i="3"/>
  <c r="K17" i="3"/>
  <c r="L17" i="3"/>
  <c r="K18" i="3"/>
  <c r="L18" i="3"/>
  <c r="K19" i="3"/>
  <c r="L19" i="3"/>
  <c r="G20" i="3"/>
  <c r="H20" i="3"/>
  <c r="I20" i="3"/>
  <c r="J20" i="3"/>
  <c r="K20" i="3"/>
  <c r="L20" i="3"/>
  <c r="K21" i="3"/>
  <c r="L21" i="3"/>
  <c r="G22" i="3"/>
  <c r="H22" i="3"/>
  <c r="I22" i="3"/>
  <c r="J22" i="3"/>
  <c r="K22" i="3"/>
  <c r="L22" i="3"/>
  <c r="K23" i="3"/>
  <c r="L23" i="3"/>
  <c r="K24" i="3"/>
  <c r="L24" i="3"/>
  <c r="K25" i="3"/>
  <c r="L25" i="3"/>
  <c r="G26" i="3"/>
  <c r="H26" i="3"/>
  <c r="I26" i="3"/>
  <c r="J26" i="3"/>
  <c r="K26" i="3"/>
  <c r="L26" i="3"/>
  <c r="G27" i="3"/>
  <c r="H27" i="3"/>
  <c r="I27" i="3"/>
  <c r="J27" i="3"/>
  <c r="K27" i="3"/>
  <c r="L27" i="3"/>
  <c r="K28" i="3"/>
  <c r="L28" i="3"/>
  <c r="G29" i="3"/>
  <c r="H29" i="3"/>
  <c r="I29" i="3"/>
  <c r="J29" i="3"/>
  <c r="J11" i="3" s="1"/>
  <c r="L29" i="3"/>
  <c r="G30" i="3"/>
  <c r="H30" i="3"/>
  <c r="I30" i="3"/>
  <c r="J30" i="3"/>
  <c r="K30" i="3"/>
  <c r="L30" i="3"/>
  <c r="K31" i="3"/>
  <c r="L31" i="3"/>
  <c r="G32" i="3"/>
  <c r="H32" i="3"/>
  <c r="I32" i="3"/>
  <c r="J32" i="3"/>
  <c r="K32" i="3"/>
  <c r="L32" i="3"/>
  <c r="G33" i="3"/>
  <c r="H33" i="3"/>
  <c r="I33" i="3"/>
  <c r="J33" i="3"/>
  <c r="K33" i="3"/>
  <c r="L33" i="3"/>
  <c r="K34" i="3"/>
  <c r="L34" i="3"/>
  <c r="K35" i="3"/>
  <c r="L35" i="3"/>
  <c r="H36" i="3"/>
  <c r="I36" i="3"/>
  <c r="J36" i="3"/>
  <c r="L36" i="3"/>
  <c r="L37" i="3"/>
  <c r="G38" i="3"/>
  <c r="H38" i="3"/>
  <c r="I38" i="3"/>
  <c r="J38" i="3"/>
  <c r="K38" i="3"/>
  <c r="L38" i="3"/>
  <c r="G39" i="3"/>
  <c r="H39" i="3"/>
  <c r="I39" i="3"/>
  <c r="J39" i="3"/>
  <c r="K39" i="3"/>
  <c r="L39" i="3"/>
  <c r="K40" i="3"/>
  <c r="L40" i="3"/>
  <c r="G41" i="3"/>
  <c r="H41" i="3"/>
  <c r="I41" i="3"/>
  <c r="J41" i="3"/>
  <c r="K41" i="3"/>
  <c r="L41" i="3"/>
  <c r="G42" i="3"/>
  <c r="H42" i="3"/>
  <c r="I42" i="3"/>
  <c r="J42" i="3"/>
  <c r="G44" i="3"/>
  <c r="H44" i="3"/>
  <c r="I44" i="3"/>
  <c r="J44" i="3"/>
  <c r="K44" i="3"/>
  <c r="L44" i="3"/>
  <c r="K45" i="3"/>
  <c r="L45" i="3"/>
  <c r="I47" i="3"/>
  <c r="J47" i="3"/>
  <c r="L47" i="3" s="1"/>
  <c r="G48" i="3"/>
  <c r="G47" i="3" s="1"/>
  <c r="H48" i="3"/>
  <c r="H47" i="3" s="1"/>
  <c r="H11" i="3" s="1"/>
  <c r="H10" i="3" s="1"/>
  <c r="I48" i="3"/>
  <c r="J48" i="3"/>
  <c r="L48" i="3"/>
  <c r="G49" i="3"/>
  <c r="H49" i="3"/>
  <c r="I49" i="3"/>
  <c r="J49" i="3"/>
  <c r="L49" i="3"/>
  <c r="L51" i="3"/>
  <c r="K11" i="3" l="1"/>
  <c r="J10" i="3"/>
  <c r="L11" i="3"/>
  <c r="G10" i="3"/>
  <c r="K29" i="3"/>
  <c r="L12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3" i="3"/>
  <c r="L114" i="3"/>
  <c r="L115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K55" i="3"/>
  <c r="K56" i="3"/>
  <c r="K57" i="3"/>
  <c r="K58" i="3"/>
  <c r="K59" i="3"/>
  <c r="K60" i="3"/>
  <c r="K61" i="3"/>
  <c r="K62" i="3"/>
  <c r="K63" i="3"/>
  <c r="K64" i="3"/>
  <c r="K65" i="3"/>
  <c r="K66" i="3"/>
  <c r="K69" i="3"/>
  <c r="K71" i="3"/>
  <c r="K72" i="3"/>
  <c r="K73" i="3"/>
  <c r="K74" i="3"/>
  <c r="K76" i="3"/>
  <c r="K77" i="3"/>
  <c r="K78" i="3"/>
  <c r="K80" i="3"/>
  <c r="K81" i="3"/>
  <c r="K83" i="3"/>
  <c r="K84" i="3"/>
  <c r="K85" i="3"/>
  <c r="K99" i="3"/>
  <c r="K102" i="3"/>
  <c r="K113" i="3"/>
  <c r="K114" i="3"/>
  <c r="K115" i="3"/>
  <c r="K117" i="3"/>
  <c r="K118" i="3"/>
  <c r="K119" i="3"/>
  <c r="K122" i="3"/>
  <c r="K123" i="3"/>
  <c r="K126" i="3"/>
  <c r="K127" i="3"/>
  <c r="K128" i="3"/>
  <c r="I115" i="3"/>
  <c r="K10" i="3" l="1"/>
  <c r="L10" i="3"/>
  <c r="H33" i="5"/>
  <c r="H34" i="5"/>
  <c r="H35" i="5"/>
  <c r="H36" i="5"/>
  <c r="H39" i="5"/>
  <c r="H40" i="5"/>
  <c r="H41" i="5"/>
  <c r="H42" i="5"/>
  <c r="G35" i="5"/>
  <c r="E32" i="5"/>
  <c r="D32" i="5"/>
  <c r="H14" i="5"/>
  <c r="H15" i="5"/>
  <c r="H16" i="5"/>
  <c r="H17" i="5"/>
  <c r="H20" i="5"/>
  <c r="H21" i="5"/>
  <c r="H22" i="5"/>
  <c r="H23" i="5"/>
  <c r="G16" i="5"/>
  <c r="E13" i="5"/>
  <c r="D13" i="5"/>
  <c r="H17" i="7"/>
  <c r="H18" i="7"/>
  <c r="H19" i="7"/>
  <c r="H20" i="7"/>
  <c r="H21" i="7"/>
  <c r="H22" i="7"/>
  <c r="H23" i="7"/>
  <c r="H24" i="7"/>
  <c r="H25" i="7"/>
  <c r="H2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6" i="7"/>
  <c r="H107" i="7"/>
  <c r="H108" i="7"/>
  <c r="H109" i="7"/>
  <c r="H110" i="7"/>
  <c r="H111" i="7"/>
  <c r="H112" i="7"/>
  <c r="H113" i="7"/>
  <c r="H114" i="7"/>
  <c r="H115" i="7"/>
  <c r="H118" i="7"/>
  <c r="H120" i="7"/>
  <c r="H121" i="7"/>
  <c r="H122" i="7"/>
  <c r="H123" i="7"/>
  <c r="H124" i="7"/>
  <c r="H125" i="7"/>
  <c r="H126" i="7"/>
  <c r="H127" i="7"/>
  <c r="H128" i="7"/>
  <c r="H129" i="7"/>
  <c r="H130" i="7"/>
  <c r="H136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5" i="7"/>
  <c r="H156" i="7"/>
  <c r="H157" i="7"/>
  <c r="H163" i="7"/>
  <c r="H164" i="7"/>
  <c r="H168" i="7"/>
  <c r="H169" i="7"/>
  <c r="H170" i="7"/>
  <c r="H171" i="7"/>
  <c r="H172" i="7"/>
  <c r="H173" i="7"/>
  <c r="H174" i="7"/>
  <c r="H175" i="7"/>
  <c r="E47" i="7"/>
  <c r="E46" i="7" s="1"/>
  <c r="E25" i="7" s="1"/>
  <c r="F46" i="7"/>
  <c r="F128" i="7"/>
  <c r="E128" i="7"/>
  <c r="F156" i="7"/>
  <c r="E156" i="7"/>
  <c r="E151" i="7" s="1"/>
  <c r="E143" i="7"/>
  <c r="F140" i="7"/>
  <c r="G140" i="7"/>
  <c r="E140" i="7"/>
  <c r="F141" i="7"/>
  <c r="E141" i="7"/>
  <c r="F129" i="7"/>
  <c r="E129" i="7"/>
  <c r="F130" i="7"/>
  <c r="E130" i="7"/>
  <c r="G138" i="7"/>
  <c r="F138" i="7"/>
  <c r="E138" i="7"/>
  <c r="F16" i="7"/>
  <c r="E16" i="7"/>
  <c r="G30" i="7" l="1"/>
  <c r="G151" i="7"/>
  <c r="G48" i="7"/>
  <c r="G156" i="7"/>
  <c r="F166" i="7"/>
  <c r="G166" i="7"/>
  <c r="E166" i="7"/>
  <c r="G152" i="7"/>
  <c r="F152" i="7"/>
  <c r="E152" i="7"/>
  <c r="E147" i="7"/>
  <c r="F147" i="7"/>
  <c r="G147" i="7"/>
  <c r="G141" i="7"/>
  <c r="G130" i="7"/>
  <c r="G129" i="7" s="1"/>
  <c r="G86" i="7"/>
  <c r="G16" i="7"/>
  <c r="F151" i="7" l="1"/>
  <c r="F25" i="5"/>
  <c r="F32" i="5"/>
  <c r="F13" i="5"/>
  <c r="L18" i="1"/>
  <c r="G128" i="7" l="1"/>
  <c r="G46" i="7" s="1"/>
  <c r="E170" i="7"/>
  <c r="F170" i="7"/>
  <c r="G34" i="7"/>
  <c r="E34" i="7"/>
  <c r="F34" i="7"/>
  <c r="E144" i="7"/>
  <c r="F144" i="7"/>
  <c r="F143" i="7" s="1"/>
  <c r="G144" i="7"/>
  <c r="G143" i="7" s="1"/>
  <c r="I69" i="3"/>
  <c r="H64" i="3"/>
  <c r="C37" i="5"/>
  <c r="C18" i="5"/>
  <c r="G127" i="3"/>
  <c r="G126" i="3" s="1"/>
  <c r="G124" i="3"/>
  <c r="G118" i="3"/>
  <c r="G115" i="3"/>
  <c r="G114" i="3" s="1"/>
  <c r="G111" i="3"/>
  <c r="G108" i="3"/>
  <c r="G107" i="3" s="1"/>
  <c r="G105" i="3"/>
  <c r="G104" i="3"/>
  <c r="G99" i="3"/>
  <c r="G97" i="3"/>
  <c r="G88" i="3"/>
  <c r="G86" i="3"/>
  <c r="G76" i="3"/>
  <c r="G69" i="3"/>
  <c r="G64" i="3"/>
  <c r="G61" i="3"/>
  <c r="G59" i="3"/>
  <c r="G57" i="3"/>
  <c r="G113" i="3" l="1"/>
  <c r="G96" i="3"/>
  <c r="G63" i="3"/>
  <c r="G56" i="3"/>
  <c r="H79" i="7"/>
  <c r="H54" i="7"/>
  <c r="L20" i="1"/>
  <c r="L21" i="1"/>
  <c r="K20" i="1"/>
  <c r="K21" i="1"/>
  <c r="G55" i="3" l="1"/>
  <c r="G78" i="7"/>
  <c r="G108" i="7"/>
  <c r="G82" i="7"/>
  <c r="G149" i="7"/>
  <c r="G170" i="7"/>
  <c r="G169" i="7" s="1"/>
  <c r="G174" i="7"/>
  <c r="F174" i="7"/>
  <c r="F173" i="7" s="1"/>
  <c r="F172" i="7" s="1"/>
  <c r="E174" i="7"/>
  <c r="E173" i="7" s="1"/>
  <c r="E172" i="7" s="1"/>
  <c r="G118" i="7"/>
  <c r="H77" i="7"/>
  <c r="H76" i="7"/>
  <c r="H75" i="7"/>
  <c r="H74" i="7"/>
  <c r="H73" i="7"/>
  <c r="H72" i="7"/>
  <c r="H71" i="7"/>
  <c r="H70" i="7"/>
  <c r="H69" i="7"/>
  <c r="H68" i="7"/>
  <c r="H67" i="7"/>
  <c r="H63" i="7"/>
  <c r="H61" i="7"/>
  <c r="H59" i="7"/>
  <c r="H58" i="7"/>
  <c r="H57" i="7"/>
  <c r="H56" i="7"/>
  <c r="G173" i="7" l="1"/>
  <c r="J105" i="3"/>
  <c r="J104" i="3" s="1"/>
  <c r="G172" i="7" l="1"/>
  <c r="F149" i="7"/>
  <c r="F126" i="7"/>
  <c r="F118" i="7"/>
  <c r="F116" i="7"/>
  <c r="F114" i="7"/>
  <c r="F108" i="7"/>
  <c r="F86" i="7"/>
  <c r="F82" i="7"/>
  <c r="F78" i="7"/>
  <c r="F53" i="7"/>
  <c r="F49" i="7"/>
  <c r="E149" i="7"/>
  <c r="E169" i="7"/>
  <c r="G168" i="7"/>
  <c r="F81" i="7" l="1"/>
  <c r="F80" i="7" s="1"/>
  <c r="F48" i="7"/>
  <c r="F169" i="7"/>
  <c r="E168" i="7"/>
  <c r="E78" i="7"/>
  <c r="E126" i="7"/>
  <c r="E118" i="7"/>
  <c r="E116" i="7"/>
  <c r="E114" i="7"/>
  <c r="E108" i="7"/>
  <c r="G126" i="7"/>
  <c r="G116" i="7"/>
  <c r="G114" i="7"/>
  <c r="E86" i="7"/>
  <c r="E82" i="7"/>
  <c r="G53" i="7"/>
  <c r="E53" i="7"/>
  <c r="F30" i="7"/>
  <c r="F29" i="7" s="1"/>
  <c r="F23" i="7"/>
  <c r="F21" i="7"/>
  <c r="F14" i="7"/>
  <c r="F12" i="7"/>
  <c r="F10" i="7"/>
  <c r="E41" i="5"/>
  <c r="E39" i="5"/>
  <c r="E37" i="5"/>
  <c r="E30" i="5"/>
  <c r="E28" i="5"/>
  <c r="E26" i="5"/>
  <c r="E22" i="5"/>
  <c r="E20" i="5"/>
  <c r="E18" i="5"/>
  <c r="E11" i="5"/>
  <c r="E9" i="5"/>
  <c r="E7" i="5"/>
  <c r="I127" i="3"/>
  <c r="I126" i="3" s="1"/>
  <c r="I124" i="3"/>
  <c r="I118" i="3"/>
  <c r="I111" i="3"/>
  <c r="I108" i="3"/>
  <c r="I105" i="3"/>
  <c r="I99" i="3"/>
  <c r="I97" i="3"/>
  <c r="I88" i="3"/>
  <c r="I86" i="3"/>
  <c r="I76" i="3"/>
  <c r="I64" i="3"/>
  <c r="I61" i="3"/>
  <c r="I59" i="3"/>
  <c r="I57" i="3"/>
  <c r="J111" i="3"/>
  <c r="J108" i="3"/>
  <c r="H111" i="3"/>
  <c r="H108" i="3"/>
  <c r="H105" i="3"/>
  <c r="H104" i="3" s="1"/>
  <c r="J64" i="3"/>
  <c r="F9" i="7" l="1"/>
  <c r="G81" i="7"/>
  <c r="F168" i="7"/>
  <c r="E25" i="5"/>
  <c r="I104" i="3"/>
  <c r="E6" i="5"/>
  <c r="J107" i="3"/>
  <c r="I63" i="3"/>
  <c r="I56" i="3"/>
  <c r="I96" i="3"/>
  <c r="I107" i="3"/>
  <c r="I114" i="3"/>
  <c r="I113" i="3" s="1"/>
  <c r="E81" i="7"/>
  <c r="F28" i="7"/>
  <c r="H118" i="3"/>
  <c r="J118" i="3"/>
  <c r="H107" i="3"/>
  <c r="H97" i="3"/>
  <c r="J97" i="3"/>
  <c r="H99" i="3"/>
  <c r="J99" i="3"/>
  <c r="H88" i="3"/>
  <c r="J88" i="3"/>
  <c r="F47" i="7" l="1"/>
  <c r="J96" i="3"/>
  <c r="I55" i="3"/>
  <c r="I54" i="3" s="1"/>
  <c r="H96" i="3"/>
  <c r="G33" i="1"/>
  <c r="G30" i="1" l="1"/>
  <c r="H33" i="1"/>
  <c r="I33" i="1"/>
  <c r="J33" i="1"/>
  <c r="H30" i="1"/>
  <c r="I30" i="1"/>
  <c r="J30" i="1"/>
  <c r="L17" i="1"/>
  <c r="E23" i="7"/>
  <c r="E21" i="7"/>
  <c r="G80" i="7"/>
  <c r="H78" i="7" s="1"/>
  <c r="G49" i="7"/>
  <c r="G47" i="7" s="1"/>
  <c r="E49" i="7"/>
  <c r="E48" i="7" s="1"/>
  <c r="H85" i="7"/>
  <c r="H83" i="7"/>
  <c r="H64" i="7"/>
  <c r="G29" i="7"/>
  <c r="E30" i="7"/>
  <c r="E29" i="7" s="1"/>
  <c r="D18" i="5"/>
  <c r="F18" i="5"/>
  <c r="D37" i="5"/>
  <c r="F37" i="5"/>
  <c r="C32" i="5"/>
  <c r="J76" i="3"/>
  <c r="H127" i="3"/>
  <c r="H126" i="3" s="1"/>
  <c r="J127" i="3"/>
  <c r="H124" i="3"/>
  <c r="J124" i="3"/>
  <c r="H115" i="3"/>
  <c r="J115" i="3"/>
  <c r="H22" i="1"/>
  <c r="H17" i="3"/>
  <c r="G23" i="7"/>
  <c r="G21" i="7"/>
  <c r="H31" i="7"/>
  <c r="H32" i="7"/>
  <c r="H33" i="7"/>
  <c r="H35" i="7"/>
  <c r="H36" i="7"/>
  <c r="H37" i="7"/>
  <c r="H38" i="7"/>
  <c r="H39" i="7"/>
  <c r="H40" i="7"/>
  <c r="H42" i="7"/>
  <c r="H43" i="7"/>
  <c r="H44" i="7"/>
  <c r="H45" i="7"/>
  <c r="H50" i="7"/>
  <c r="H51" i="7"/>
  <c r="H52" i="7"/>
  <c r="H55" i="7"/>
  <c r="H60" i="7"/>
  <c r="H62" i="7"/>
  <c r="H65" i="7"/>
  <c r="H66" i="7"/>
  <c r="H84" i="7"/>
  <c r="J126" i="3" l="1"/>
  <c r="J114" i="3"/>
  <c r="J113" i="3" s="1"/>
  <c r="H114" i="3"/>
  <c r="H113" i="3" s="1"/>
  <c r="H86" i="7"/>
  <c r="H82" i="7"/>
  <c r="E14" i="7"/>
  <c r="E80" i="7"/>
  <c r="G14" i="7"/>
  <c r="H81" i="7"/>
  <c r="H53" i="7"/>
  <c r="H30" i="7"/>
  <c r="G12" i="7"/>
  <c r="H49" i="7"/>
  <c r="G28" i="7"/>
  <c r="G27" i="7" s="1"/>
  <c r="G26" i="7" s="1"/>
  <c r="E28" i="7"/>
  <c r="E27" i="7" s="1"/>
  <c r="E26" i="7" s="1"/>
  <c r="H34" i="7"/>
  <c r="G25" i="7" l="1"/>
  <c r="E12" i="7"/>
  <c r="H16" i="7"/>
  <c r="H14" i="7"/>
  <c r="H15" i="7"/>
  <c r="H80" i="7"/>
  <c r="H12" i="7"/>
  <c r="H48" i="7"/>
  <c r="E10" i="7"/>
  <c r="H29" i="7"/>
  <c r="H28" i="7"/>
  <c r="F27" i="7"/>
  <c r="F26" i="7" s="1"/>
  <c r="G10" i="7"/>
  <c r="D6" i="8"/>
  <c r="H86" i="3"/>
  <c r="J86" i="3"/>
  <c r="H76" i="3"/>
  <c r="H69" i="3"/>
  <c r="J69" i="3"/>
  <c r="H61" i="3"/>
  <c r="J61" i="3"/>
  <c r="H59" i="3"/>
  <c r="J59" i="3"/>
  <c r="H57" i="3"/>
  <c r="J57" i="3"/>
  <c r="K32" i="1"/>
  <c r="L32" i="1"/>
  <c r="L31" i="1"/>
  <c r="K31" i="1"/>
  <c r="F41" i="5"/>
  <c r="D41" i="5"/>
  <c r="C41" i="5"/>
  <c r="D39" i="5"/>
  <c r="F39" i="5"/>
  <c r="C39" i="5"/>
  <c r="F30" i="5"/>
  <c r="D30" i="5"/>
  <c r="C30" i="5"/>
  <c r="C28" i="5"/>
  <c r="F28" i="5"/>
  <c r="D28" i="5"/>
  <c r="F26" i="5"/>
  <c r="D26" i="5"/>
  <c r="C26" i="5"/>
  <c r="D22" i="5"/>
  <c r="F22" i="5"/>
  <c r="C22" i="5"/>
  <c r="D20" i="5"/>
  <c r="F20" i="5"/>
  <c r="C20" i="5"/>
  <c r="C13" i="5"/>
  <c r="D11" i="5"/>
  <c r="F11" i="5"/>
  <c r="C11" i="5"/>
  <c r="D9" i="5"/>
  <c r="F9" i="5"/>
  <c r="C9" i="5"/>
  <c r="D7" i="5"/>
  <c r="D6" i="5" s="1"/>
  <c r="F7" i="5"/>
  <c r="C7" i="5"/>
  <c r="H8" i="5"/>
  <c r="H10" i="5"/>
  <c r="H12" i="5"/>
  <c r="G8" i="5"/>
  <c r="G10" i="5"/>
  <c r="G12" i="5"/>
  <c r="K17" i="1"/>
  <c r="I22" i="1"/>
  <c r="J22" i="1"/>
  <c r="G22" i="1"/>
  <c r="H19" i="1"/>
  <c r="H23" i="1" s="1"/>
  <c r="H34" i="1" s="1"/>
  <c r="I19" i="1"/>
  <c r="J19" i="1"/>
  <c r="G19" i="1"/>
  <c r="F25" i="7" l="1"/>
  <c r="G9" i="7"/>
  <c r="G8" i="7" s="1"/>
  <c r="L19" i="1"/>
  <c r="L22" i="1"/>
  <c r="K19" i="1"/>
  <c r="C8" i="8"/>
  <c r="C7" i="8" s="1"/>
  <c r="C6" i="8" s="1"/>
  <c r="K22" i="1"/>
  <c r="I23" i="1"/>
  <c r="G23" i="1"/>
  <c r="H63" i="3"/>
  <c r="H47" i="7"/>
  <c r="H46" i="7"/>
  <c r="H27" i="7"/>
  <c r="H56" i="3"/>
  <c r="J63" i="3"/>
  <c r="E9" i="7"/>
  <c r="E8" i="7" s="1"/>
  <c r="H10" i="7"/>
  <c r="F8" i="7"/>
  <c r="H13" i="7"/>
  <c r="H11" i="7"/>
  <c r="G11" i="5"/>
  <c r="G9" i="5"/>
  <c r="H9" i="5"/>
  <c r="H28" i="5"/>
  <c r="H29" i="5"/>
  <c r="F6" i="5"/>
  <c r="H30" i="5"/>
  <c r="J56" i="3"/>
  <c r="K33" i="1"/>
  <c r="G29" i="5"/>
  <c r="G32" i="5"/>
  <c r="E6" i="8"/>
  <c r="G13" i="5"/>
  <c r="H26" i="5"/>
  <c r="H11" i="5"/>
  <c r="H13" i="5"/>
  <c r="G28" i="5"/>
  <c r="H32" i="5"/>
  <c r="G30" i="5"/>
  <c r="H31" i="5"/>
  <c r="C25" i="5"/>
  <c r="G26" i="5"/>
  <c r="D25" i="5"/>
  <c r="H7" i="5"/>
  <c r="G31" i="5"/>
  <c r="G27" i="5"/>
  <c r="H27" i="5"/>
  <c r="C6" i="5"/>
  <c r="G7" i="5"/>
  <c r="J23" i="1"/>
  <c r="J34" i="1" s="1"/>
  <c r="H55" i="3" l="1"/>
  <c r="H54" i="3" s="1"/>
  <c r="G8" i="8"/>
  <c r="H8" i="8"/>
  <c r="I34" i="1"/>
  <c r="G34" i="1"/>
  <c r="K23" i="1"/>
  <c r="F6" i="8"/>
  <c r="H6" i="8" s="1"/>
  <c r="H7" i="8"/>
  <c r="G7" i="8"/>
  <c r="J55" i="3"/>
  <c r="G6" i="8"/>
  <c r="H9" i="7"/>
  <c r="H8" i="7" s="1"/>
  <c r="G6" i="5"/>
  <c r="H6" i="5"/>
  <c r="G54" i="3"/>
  <c r="H25" i="5"/>
  <c r="G25" i="5"/>
  <c r="J54" i="3" l="1"/>
  <c r="K54" i="3" s="1"/>
  <c r="L54" i="3" l="1"/>
</calcChain>
</file>

<file path=xl/sharedStrings.xml><?xml version="1.0" encoding="utf-8"?>
<sst xmlns="http://schemas.openxmlformats.org/spreadsheetml/2006/main" count="522" uniqueCount="347">
  <si>
    <t>PRIHODI UKUPNO</t>
  </si>
  <si>
    <t>RASHODI UKUPNO</t>
  </si>
  <si>
    <t>RAZLIKA - VIŠAK / MANJAK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</si>
  <si>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</si>
  <si>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</si>
  <si>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</si>
  <si>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</si>
  <si>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</si>
  <si>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</si>
  <si>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</si>
  <si>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</si>
  <si>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</si>
  <si>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</si>
  <si>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</si>
  <si>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</si>
  <si>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</si>
  <si>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</si>
  <si>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</si>
  <si>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</si>
  <si>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</si>
  <si>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</si>
  <si>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</si>
  <si>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</si>
  <si>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</si>
  <si>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</si>
  <si>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</si>
  <si>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</si>
  <si>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</si>
  <si>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</si>
  <si>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</si>
  <si>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</si>
  <si>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</si>
  <si>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</si>
  <si>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</si>
  <si>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</si>
  <si>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</si>
  <si>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</si>
  <si>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</si>
  <si>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</si>
  <si>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</si>
  <si>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</si>
  <si>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</si>
  <si>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</si>
  <si>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</si>
  <si>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</si>
  <si>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</si>
  <si>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</si>
  <si>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</si>
  <si>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</si>
  <si>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</si>
  <si>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</si>
  <si>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</si>
  <si>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</si>
  <si>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</si>
  <si>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</si>
  <si>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Prihodi poslovanja </t>
  </si>
  <si>
    <t>632</t>
  </si>
  <si>
    <t>Pomoći od međunarodnih organizacija te institucija  i tijela EU</t>
  </si>
  <si>
    <t>6324</t>
  </si>
  <si>
    <t>Kapitalne pomoći od institucija i tijela EU</t>
  </si>
  <si>
    <t>634</t>
  </si>
  <si>
    <t>Pomoći od izvanproračunskih korisnika</t>
  </si>
  <si>
    <t>6341</t>
  </si>
  <si>
    <t xml:space="preserve">Tekuće pomoći od izvanproračunskih korisnika </t>
  </si>
  <si>
    <t>6342</t>
  </si>
  <si>
    <t>Kapitalne pomoći od izvanproračunskih korisnika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</si>
  <si>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</si>
  <si>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</si>
  <si>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</si>
  <si>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</si>
  <si>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</si>
  <si>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prijenosti između proračunskih korisnika istog proračuna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</si>
  <si>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</si>
  <si>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</si>
  <si>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</si>
  <si>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</si>
  <si>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</si>
  <si>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</si>
  <si>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Prihodi od upravnih i administrativnih pristojbi, pristojbi po posebnim propisima i nakanda</t>
  </si>
  <si>
    <t>Prihodi po posebnim propisima</t>
  </si>
  <si>
    <t xml:space="preserve">Ostali nespomenuti prihodi </t>
  </si>
  <si>
    <t>Prihodi od prodaje proizvoda i robe te pruženih usluga i prihodi od donacija</t>
  </si>
  <si>
    <t>661</t>
  </si>
  <si>
    <t>6614</t>
  </si>
  <si>
    <t>6615</t>
  </si>
  <si>
    <t>Prihodi od pruženih usluga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</si>
  <si>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</si>
  <si>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</si>
  <si>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</si>
  <si>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</si>
  <si>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68</t>
  </si>
  <si>
    <t>Kazne, upravne mjere i ostali prihodi</t>
  </si>
  <si>
    <t>Ostali prihodi</t>
  </si>
  <si>
    <t>6831</t>
  </si>
  <si>
    <t>Uredska oprema i namještaj</t>
  </si>
  <si>
    <t>Uređaji, strojevi i oprema za ostale namjene</t>
  </si>
  <si>
    <t>PROGRAM  3401 ZAŠTITA PRIRODE</t>
  </si>
  <si>
    <t>A779000 Administracija i upravljanje</t>
  </si>
  <si>
    <t>Izvor: 1 Opći proračun</t>
  </si>
  <si>
    <t>Izvor: 11 Opći prihodi i primici</t>
  </si>
  <si>
    <t>31 Rashodi za zaposlene</t>
  </si>
  <si>
    <t>3111 Plaće za redovan rad</t>
  </si>
  <si>
    <t>3121 Ostali rashodi za zaposlene</t>
  </si>
  <si>
    <t>3132 Doprinosi za obvezno zdravstveno osiguranje</t>
  </si>
  <si>
    <t>32 Materijalni rashodi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</si>
  <si>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</si>
  <si>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</si>
  <si>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</si>
  <si>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</si>
  <si>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</si>
  <si>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</si>
  <si>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</si>
  <si>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</si>
  <si>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</si>
  <si>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</si>
  <si>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</si>
  <si>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</si>
  <si>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</si>
  <si>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</si>
  <si>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</si>
  <si>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</si>
  <si>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</si>
  <si>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3291 Naknade za rad predstavničkih i izvršnih tijela, povjerenstava i slično</t>
  </si>
  <si>
    <t>3292 Premije osiguranja</t>
  </si>
  <si>
    <t>34 Financijski rashodi</t>
  </si>
  <si>
    <t>3431 Bankarske usluge i usluge platnog prometa</t>
  </si>
  <si>
    <t>A779047 ADMINISTRACIJA I UPRAVLJANJE (IZ EVIDENCIJSKIH PRIHODA)</t>
  </si>
  <si>
    <t>Izvor: 3 Vlastiti prihodi</t>
  </si>
  <si>
    <t>Izvor: 31 Vlastiti prihodi</t>
  </si>
  <si>
    <t>42 Rashodi za nabavu proizvedene dugotrajne imovine</t>
  </si>
  <si>
    <t>4227 Uređaji, strojevi i oprema za ostale namjene</t>
  </si>
  <si>
    <t>Izvor: 4 Prihodi posebne namjene</t>
  </si>
  <si>
    <t>Izvor: 43 Ostali prihodi za posebne namjene</t>
  </si>
  <si>
    <t>3293 Reprezentacija</t>
  </si>
  <si>
    <t>3299 Ostali nespomenuti rashodi poslovanja</t>
  </si>
  <si>
    <t>Izvor: 5 Pomoći</t>
  </si>
  <si>
    <t>4 Prihodi posebne namjene</t>
  </si>
  <si>
    <t xml:space="preserve">  43 Ostali prihodi za posebne namjene</t>
  </si>
  <si>
    <t>5 Pomoći</t>
  </si>
  <si>
    <t xml:space="preserve">  52 Ostale pomoći</t>
  </si>
  <si>
    <t xml:space="preserve">  56 Fondovi EU</t>
  </si>
  <si>
    <t xml:space="preserve">  563 Europski fond za regionalni razvoj (ERDF)</t>
  </si>
  <si>
    <t xml:space="preserve">6 Donacije </t>
  </si>
  <si>
    <t xml:space="preserve">  61 Donacije</t>
  </si>
  <si>
    <t>7 Prihodi od prodaje ili zamjene nefinancijske imovine i naknade s naslova osiguranja</t>
  </si>
  <si>
    <t xml:space="preserve">  71 Prihodi od prodaje ili zamjene nefinancijske imovine i naknade s naslova osiguranja</t>
  </si>
  <si>
    <t>312</t>
  </si>
  <si>
    <t>Ostali rashodi za zaposlene</t>
  </si>
  <si>
    <t>3121</t>
  </si>
  <si>
    <t>Doprinosi na plaće</t>
  </si>
  <si>
    <t>Doprinosi za obvezno zdravstveno osiguranje</t>
  </si>
  <si>
    <t>3211</t>
  </si>
  <si>
    <t>3212</t>
  </si>
  <si>
    <t>Naknade za prijevoz, za rad na terenu i odvojeni život</t>
  </si>
  <si>
    <t>3213</t>
  </si>
  <si>
    <t>Stručno usavršavanje zaposlenika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</si>
  <si>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</si>
  <si>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</si>
  <si>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</si>
  <si>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</si>
  <si>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</si>
  <si>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</si>
  <si>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</si>
  <si>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</si>
  <si>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</si>
  <si>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</si>
  <si>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</si>
  <si>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</si>
  <si>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</si>
  <si>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Rashodi za usluge</t>
  </si>
  <si>
    <t>3231</t>
  </si>
  <si>
    <t>Usluge telefona, pošte i prijevoza</t>
  </si>
  <si>
    <t>3232</t>
  </si>
  <si>
    <t>Usluge tekućeg i investicijskog održavanja</t>
  </si>
  <si>
    <t>Usluge promidžbe i informiranja</t>
  </si>
  <si>
    <t>3234</t>
  </si>
  <si>
    <t>Komunalne usluge</t>
  </si>
  <si>
    <t>Zakupnine i najamnine</t>
  </si>
  <si>
    <t>Zdravstvene i veterinarske usluge</t>
  </si>
  <si>
    <t>Intelektualne i osobne usluge</t>
  </si>
  <si>
    <t>3238</t>
  </si>
  <si>
    <t>Računalne usluge</t>
  </si>
  <si>
    <t>3239</t>
  </si>
  <si>
    <t>Ostale usluge</t>
  </si>
  <si>
    <t>Ostali nespomenuti rashodi poslovanja</t>
  </si>
  <si>
    <t>3291</t>
  </si>
  <si>
    <t>Naknade za rad predstavničkih i izvršnih tijela, povjerenstava i slično</t>
  </si>
  <si>
    <t>Premije osiguranja</t>
  </si>
  <si>
    <t>3293</t>
  </si>
  <si>
    <t>Reprezentacija</t>
  </si>
  <si>
    <t>Članarine</t>
  </si>
  <si>
    <t>3299</t>
  </si>
  <si>
    <t>Financijski rashodi</t>
  </si>
  <si>
    <t>Ostali financijski rashodi</t>
  </si>
  <si>
    <t>3431</t>
  </si>
  <si>
    <t>Bankarske usluge i usluge platnog prometa</t>
  </si>
  <si>
    <t>36</t>
  </si>
  <si>
    <t>Pomoći dane u inozemstvo i unutar općeg proračuna</t>
  </si>
  <si>
    <t>Prijenosi između proračunskog korisnika istog proračuna</t>
  </si>
  <si>
    <t xml:space="preserve">Naknade troškova osobama izvan radnog odnosa </t>
  </si>
  <si>
    <t>Rashodi za nabavu proizvedene dug. imovine</t>
  </si>
  <si>
    <t>421</t>
  </si>
  <si>
    <t>Građevinski objekti</t>
  </si>
  <si>
    <t>4212</t>
  </si>
  <si>
    <t>Poslovni objekti</t>
  </si>
  <si>
    <t>4214</t>
  </si>
  <si>
    <t>Ostali građevinski objekti</t>
  </si>
  <si>
    <t>Postrojenja i oprema</t>
  </si>
  <si>
    <t>4221</t>
  </si>
  <si>
    <t>4223</t>
  </si>
  <si>
    <t>Oprema za održavanje i zaštitu</t>
  </si>
  <si>
    <t>4227</t>
  </si>
  <si>
    <t>423</t>
  </si>
  <si>
    <t>Prijevozna sredstva</t>
  </si>
  <si>
    <t>45</t>
  </si>
  <si>
    <t>Rashodi za dodatna ulaganja na nefinancijskoj imovini</t>
  </si>
  <si>
    <t>451</t>
  </si>
  <si>
    <t xml:space="preserve">Dodatna ulaganja na građevinskim objektima </t>
  </si>
  <si>
    <t>4511</t>
  </si>
  <si>
    <t>054 Zaštita bioraznolikosti i krajolika</t>
  </si>
  <si>
    <t>05 Zaštita okoliša</t>
  </si>
  <si>
    <t>Izvor 1</t>
  </si>
  <si>
    <t>Opći proračun</t>
  </si>
  <si>
    <t>Izvor 11</t>
  </si>
  <si>
    <t>Vlastiti prihodi</t>
  </si>
  <si>
    <t>Izvor 3</t>
  </si>
  <si>
    <t>Izvor 31</t>
  </si>
  <si>
    <t>Izvor 4</t>
  </si>
  <si>
    <t>Izvor 5</t>
  </si>
  <si>
    <t>Izvor 52</t>
  </si>
  <si>
    <t>Izvor 6</t>
  </si>
  <si>
    <t>Izvor 61</t>
  </si>
  <si>
    <t>Izvor 7</t>
  </si>
  <si>
    <t>Izvor 71</t>
  </si>
  <si>
    <t>Pomoći</t>
  </si>
  <si>
    <t>Donacije</t>
  </si>
  <si>
    <t>Prihodi od prodaje ili zamjene nefinancijske imovine</t>
  </si>
  <si>
    <t>34 ZAŠTITA I OČUVANJE PRIRODE I OKOLIŠA</t>
  </si>
  <si>
    <t xml:space="preserve">  Opći prihodi i primici</t>
  </si>
  <si>
    <t xml:space="preserve">  Ostali prihodi za posebne namjene</t>
  </si>
  <si>
    <t>NACIONALNI PARKOVI I PARKOVI PRIRODE</t>
  </si>
  <si>
    <t>+</t>
  </si>
  <si>
    <t>-</t>
  </si>
  <si>
    <t>Tekuće pomoći od institucija i tijela EU</t>
  </si>
  <si>
    <t>6393</t>
  </si>
  <si>
    <t>Tekući prijenosi između proračunskih korisnika istog proračuna temeljem prijenosa EU redstava</t>
  </si>
  <si>
    <t>Prihodi iz nadležnog proračuna i od HZZO-a temeljem ugovornih obveza</t>
  </si>
  <si>
    <t>Izvor 43</t>
  </si>
  <si>
    <t>EUR</t>
  </si>
  <si>
    <t>3295</t>
  </si>
  <si>
    <t>Pristojbe i naknade</t>
  </si>
  <si>
    <t>3296</t>
  </si>
  <si>
    <t>Troškovi sudskih postupaka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</si>
  <si>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</si>
  <si>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</si>
  <si>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</si>
  <si>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</si>
  <si>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</si>
  <si>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</si>
  <si>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 xml:space="preserve">Kamate za primljene kredite i zajmove </t>
  </si>
  <si>
    <t>Kamate za primljene kredite i zajmove od kreditnih i ostalih financ. institucija izvan j.s.</t>
  </si>
  <si>
    <t>Ostali rashodi</t>
  </si>
  <si>
    <t>Tekuće donacije</t>
  </si>
  <si>
    <t>3811</t>
  </si>
  <si>
    <t>Tekuće donacije u novcu</t>
  </si>
  <si>
    <t>3813</t>
  </si>
  <si>
    <t>Tekuće donacije iz EU sredstava</t>
  </si>
  <si>
    <t>Kazne penali i naknada štete</t>
  </si>
  <si>
    <t>3835</t>
  </si>
  <si>
    <t>Ostale kazne</t>
  </si>
  <si>
    <t>4224</t>
  </si>
  <si>
    <t>Medicinska i laboratorijska oprema</t>
  </si>
  <si>
    <t>4225</t>
  </si>
  <si>
    <t>Instrumenti, uređaji i strojevi</t>
  </si>
  <si>
    <t>4233</t>
  </si>
  <si>
    <t>Prijevozna sredstva u pomorskom i riječnom prometu</t>
  </si>
  <si>
    <t xml:space="preserve">Pomoći proračunskim korisnicima iz proračuna koji im nije nadležan </t>
  </si>
  <si>
    <t>Kapitalne pomoći proračunskim korisnicima iz proračuna koji im nije nadležan</t>
  </si>
  <si>
    <t>Donacije od pravnih i fizičkih osoba izvan općeg proračuna i povrat donacija po protestiranim jamstvima</t>
  </si>
  <si>
    <t>3214</t>
  </si>
  <si>
    <t>Ostale naknade troškova zaposlenima</t>
  </si>
  <si>
    <t>342</t>
  </si>
  <si>
    <t>343</t>
  </si>
  <si>
    <t>JAVNA USTANOVA PARK PRIRODE VRANSKO JEZERO</t>
  </si>
  <si>
    <t>3214 Ostale naknade troškova zaposlenima</t>
  </si>
  <si>
    <t>3322 Materijal i sirovine</t>
  </si>
  <si>
    <t>3241 Naknade troškova osobama izvan radnog odnosa</t>
  </si>
  <si>
    <t>3222 Materijal i sirovine</t>
  </si>
  <si>
    <t>3295 Pristojbe i naknade</t>
  </si>
  <si>
    <t xml:space="preserve">3296 Troškovi sudskih postupaka </t>
  </si>
  <si>
    <t>3423 Kamate za primljene kredite i zaj od kreditnih i ostalih finan. inst. izvan j.s.</t>
  </si>
  <si>
    <t>3432 Negativne tečajne razlike i razlike zbog primjene valutne klauzule</t>
  </si>
  <si>
    <t>3433 Zatezne kamate</t>
  </si>
  <si>
    <t>3434 Ostali nespomenuti financijski rashodi</t>
  </si>
  <si>
    <t>36 Pomoći dane u inozemstvo i unutar općeg proračuna</t>
  </si>
  <si>
    <t>3691 Tekući prijenosi između proračunskih korisnika istog proračuna</t>
  </si>
  <si>
    <t>38 Kazne, penali i naknada štete</t>
  </si>
  <si>
    <t>3835 Ostale kazne</t>
  </si>
  <si>
    <t>4221 Uredska oprema i namještaj</t>
  </si>
  <si>
    <t>4223 Oprema za održavanje i zaštitu</t>
  </si>
  <si>
    <t>4224 Medicinska i laboratorijska oprema</t>
  </si>
  <si>
    <t>4225 Instrumenti, uređaji i strojevi</t>
  </si>
  <si>
    <t>4233 Prijevozna sredstva u pomorskom i riječnom prometu</t>
  </si>
  <si>
    <t>45 Dodatna ulaganja na nefinancijskoj imovini</t>
  </si>
  <si>
    <t>4511 Dodatna ulaganja na građevinskim objektima</t>
  </si>
  <si>
    <t>38 Ostali rashodi</t>
  </si>
  <si>
    <t xml:space="preserve">3811 Tekuće donacije u novcu </t>
  </si>
  <si>
    <t>4214 Ostali građevinski objekti</t>
  </si>
  <si>
    <t>Izvor: 6 Pomoći</t>
  </si>
  <si>
    <t>Izvor: 61 Donacije</t>
  </si>
  <si>
    <t>Tekuće pomoći od međunarodnih organizacija</t>
  </si>
  <si>
    <t>Prijevozna sredstva u cestovnom prometu</t>
  </si>
  <si>
    <t>Prihodi od prodaje prijevoznih sredstava</t>
  </si>
  <si>
    <t>Prihodi od prodaje proizvedene dugotrajne imovine</t>
  </si>
  <si>
    <t>Prihodi od prodaje nefinancijske imovine</t>
  </si>
  <si>
    <t>Izvor: 7 Pomoći</t>
  </si>
  <si>
    <t>Izvor: 71 Donacije</t>
  </si>
  <si>
    <t xml:space="preserve">OSTVARENJE/IZVRŠENJE 
1.-6.2025.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</si>
  <si>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</si>
  <si>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</si>
  <si>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</si>
  <si>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</si>
  <si>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</si>
  <si>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IZVRŠENJE FINANCIJSKOG PLANA PRORAČUNSKOG KORISNIKA DRŽAVNOG PRORAČUNA
ZA PRVO POLUGODIŠTE 2026. GODINE</t>
  </si>
  <si>
    <t xml:space="preserve">OSTVARENJE/IZVRŠENJE 
1.-6.2026. </t>
  </si>
  <si>
    <t>IZVORNI PLAN ILI REBALANS 2026.*</t>
  </si>
  <si>
    <t>TEKUĆI PLAN 2026.*</t>
  </si>
  <si>
    <t xml:space="preserve">OSTVARENJE/ IZVRŠENJE 
1.-6.2025. </t>
  </si>
  <si>
    <t xml:space="preserve">OSTVARENJE/ IZVRŠENJE 
1.-6.2026. </t>
  </si>
  <si>
    <t xml:space="preserve"> IZVRŠENJE 
1.-6.2026. </t>
  </si>
  <si>
    <t>5100 Programi Unije - raspoloživ predujam</t>
  </si>
  <si>
    <t>533 Ostale darovnice</t>
  </si>
  <si>
    <t>5043 Pomoći iz državnog proračuna kroz ostale prihode za posebne namjene</t>
  </si>
  <si>
    <t>Izvor 5043</t>
  </si>
  <si>
    <t>Izvor 5100</t>
  </si>
  <si>
    <t>Programi Unije-raspoloživ predujam</t>
  </si>
  <si>
    <t>Pomoći iz državnog proračuna kroz ostale prihode za posebne namjene</t>
  </si>
  <si>
    <t>Ostale pomoći i darovnice</t>
  </si>
  <si>
    <t>Izvor 533</t>
  </si>
  <si>
    <t>Ostale darovnice</t>
  </si>
  <si>
    <t xml:space="preserve">  Donacije</t>
  </si>
  <si>
    <t xml:space="preserve">Izvor: 5043 Pomoći iz državnog proračuna kroz ostale prihode za posebne namjene </t>
  </si>
  <si>
    <t>Izvor: 52 Ostale pomoći</t>
  </si>
  <si>
    <t>Izvor: 5100 Programi Unije - raspoloživ predujam</t>
  </si>
  <si>
    <t>38 Rashodi za donacije, kazne naknade šteta i kapitalne pomoći</t>
  </si>
  <si>
    <t>3813 Tekuće donacije iz EU sredstava</t>
  </si>
  <si>
    <t>Izvor: 533 Ostale darovnice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</si>
</sst>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4" fillId="0" borderId="0"/>
  </cellStyleXfs>
  <cellXfs count="198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0" fillId="0" borderId="0" xfId="0" applyFont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4" fontId="5" fillId="3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13" fillId="0" borderId="0" xfId="0" applyFont="1"/>
    <xf numFmtId="0" fontId="14" fillId="0" borderId="5" xfId="0" applyFont="1" applyBorder="1" applyAlignment="1">
      <alignment horizontal="right" vertical="center"/>
    </xf>
    <xf numFmtId="0" fontId="15" fillId="0" borderId="0" xfId="0" applyFont="1"/>
    <xf numFmtId="0" fontId="1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0" fontId="15" fillId="0" borderId="3" xfId="0" applyFont="1" applyBorder="1"/>
    <xf numFmtId="4" fontId="15" fillId="0" borderId="3" xfId="0" applyNumberFormat="1" applyFont="1" applyBorder="1"/>
    <xf numFmtId="3" fontId="5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4" fontId="16" fillId="2" borderId="3" xfId="0" applyNumberFormat="1" applyFont="1" applyFill="1" applyBorder="1" applyAlignment="1">
      <alignment wrapText="1"/>
    </xf>
    <xf numFmtId="4" fontId="16" fillId="2" borderId="3" xfId="0" applyNumberFormat="1" applyFont="1" applyFill="1" applyBorder="1"/>
    <xf numFmtId="4" fontId="6" fillId="2" borderId="3" xfId="0" applyNumberFormat="1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 wrapText="1"/>
    </xf>
    <xf numFmtId="4" fontId="16" fillId="0" borderId="3" xfId="0" applyNumberFormat="1" applyFont="1" applyBorder="1"/>
    <xf numFmtId="0" fontId="7" fillId="2" borderId="3" xfId="0" applyFont="1" applyFill="1" applyBorder="1" applyAlignment="1">
      <alignment horizontal="left" vertical="center" wrapText="1"/>
    </xf>
    <xf numFmtId="4" fontId="15" fillId="0" borderId="3" xfId="0" applyNumberFormat="1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4" fontId="18" fillId="0" borderId="3" xfId="0" applyNumberFormat="1" applyFont="1" applyBorder="1" applyAlignment="1">
      <alignment horizontal="right" vertical="center"/>
    </xf>
    <xf numFmtId="4" fontId="16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15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vertical="center"/>
    </xf>
    <xf numFmtId="49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/>
    </xf>
    <xf numFmtId="0" fontId="12" fillId="4" borderId="6" xfId="0" applyFont="1" applyFill="1" applyBorder="1" applyAlignment="1">
      <alignment wrapText="1"/>
    </xf>
    <xf numFmtId="4" fontId="5" fillId="2" borderId="3" xfId="0" applyNumberFormat="1" applyFont="1" applyFill="1" applyBorder="1"/>
    <xf numFmtId="4" fontId="12" fillId="4" borderId="7" xfId="0" applyNumberFormat="1" applyFont="1" applyFill="1" applyBorder="1" applyAlignment="1">
      <alignment wrapText="1"/>
    </xf>
    <xf numFmtId="2" fontId="15" fillId="0" borderId="3" xfId="0" applyNumberFormat="1" applyFont="1" applyBorder="1"/>
    <xf numFmtId="4" fontId="15" fillId="2" borderId="3" xfId="0" applyNumberFormat="1" applyFont="1" applyFill="1" applyBorder="1" applyAlignment="1">
      <alignment wrapText="1"/>
    </xf>
    <xf numFmtId="4" fontId="15" fillId="2" borderId="3" xfId="0" applyNumberFormat="1" applyFont="1" applyFill="1" applyBorder="1"/>
    <xf numFmtId="0" fontId="15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6" fillId="2" borderId="3" xfId="0" applyFont="1" applyFill="1" applyBorder="1" applyAlignment="1">
      <alignment horizontal="left" vertical="center" wrapText="1" indent="1"/>
    </xf>
    <xf numFmtId="4" fontId="17" fillId="0" borderId="3" xfId="0" applyNumberFormat="1" applyFont="1" applyBorder="1" applyAlignment="1">
      <alignment horizontal="right" wrapText="1"/>
    </xf>
    <xf numFmtId="4" fontId="16" fillId="3" borderId="3" xfId="0" applyNumberFormat="1" applyFont="1" applyFill="1" applyBorder="1" applyAlignment="1">
      <alignment wrapText="1"/>
    </xf>
    <xf numFmtId="4" fontId="16" fillId="3" borderId="3" xfId="0" applyNumberFormat="1" applyFont="1" applyFill="1" applyBorder="1"/>
    <xf numFmtId="0" fontId="19" fillId="0" borderId="0" xfId="0" applyFont="1" applyAlignment="1">
      <alignment wrapText="1"/>
    </xf>
    <xf numFmtId="0" fontId="13" fillId="3" borderId="0" xfId="0" applyFont="1" applyFill="1"/>
    <xf numFmtId="0" fontId="13" fillId="0" borderId="0" xfId="0" applyFont="1" applyAlignment="1">
      <alignment horizontal="left"/>
    </xf>
    <xf numFmtId="0" fontId="13" fillId="3" borderId="0" xfId="0" applyFont="1" applyFill="1" applyAlignment="1">
      <alignment horizontal="left"/>
    </xf>
    <xf numFmtId="0" fontId="16" fillId="0" borderId="0" xfId="0" applyFont="1" applyAlignment="1">
      <alignment vertical="top" wrapText="1"/>
    </xf>
    <xf numFmtId="0" fontId="16" fillId="0" borderId="0" xfId="0" applyFont="1"/>
    <xf numFmtId="2" fontId="16" fillId="0" borderId="3" xfId="0" applyNumberFormat="1" applyFont="1" applyBorder="1"/>
    <xf numFmtId="0" fontId="5" fillId="3" borderId="4" xfId="0" applyFont="1" applyFill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right"/>
    </xf>
    <xf numFmtId="4" fontId="14" fillId="3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/>
    </xf>
    <xf numFmtId="4" fontId="14" fillId="3" borderId="3" xfId="0" applyNumberFormat="1" applyFont="1" applyFill="1" applyBorder="1" applyAlignment="1">
      <alignment horizontal="right"/>
    </xf>
    <xf numFmtId="0" fontId="21" fillId="0" borderId="0" xfId="0" applyFont="1"/>
    <xf numFmtId="0" fontId="15" fillId="0" borderId="3" xfId="0" applyFont="1" applyBorder="1" applyAlignment="1">
      <alignment horizontal="left"/>
    </xf>
    <xf numFmtId="4" fontId="15" fillId="0" borderId="0" xfId="0" applyNumberFormat="1" applyFont="1"/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/>
    </xf>
    <xf numFmtId="0" fontId="16" fillId="0" borderId="3" xfId="0" quotePrefix="1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" fontId="16" fillId="3" borderId="3" xfId="0" applyNumberFormat="1" applyFont="1" applyFill="1" applyBorder="1" applyAlignment="1">
      <alignment vertical="center"/>
    </xf>
    <xf numFmtId="4" fontId="16" fillId="3" borderId="3" xfId="0" applyNumberFormat="1" applyFont="1" applyFill="1" applyBorder="1" applyAlignment="1">
      <alignment horizontal="right"/>
    </xf>
    <xf numFmtId="4" fontId="16" fillId="3" borderId="3" xfId="0" applyNumberFormat="1" applyFont="1" applyFill="1" applyBorder="1" applyAlignment="1">
      <alignment vertical="center" wrapText="1"/>
    </xf>
    <xf numFmtId="0" fontId="16" fillId="0" borderId="3" xfId="0" quotePrefix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 wrapText="1"/>
    </xf>
    <xf numFmtId="4" fontId="16" fillId="3" borderId="3" xfId="0" quotePrefix="1" applyNumberFormat="1" applyFont="1" applyFill="1" applyBorder="1" applyAlignment="1">
      <alignment horizontal="right" wrapText="1"/>
    </xf>
    <xf numFmtId="4" fontId="16" fillId="3" borderId="3" xfId="0" applyNumberFormat="1" applyFont="1" applyFill="1" applyBorder="1" applyAlignment="1">
      <alignment horizontal="right" vertical="center" wrapText="1"/>
    </xf>
    <xf numFmtId="4" fontId="16" fillId="3" borderId="3" xfId="0" applyNumberFormat="1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vertical="center" wrapText="1"/>
    </xf>
    <xf numFmtId="0" fontId="15" fillId="0" borderId="8" xfId="0" applyFont="1" applyBorder="1"/>
    <xf numFmtId="4" fontId="3" fillId="2" borderId="8" xfId="0" applyNumberFormat="1" applyFont="1" applyFill="1" applyBorder="1" applyAlignment="1">
      <alignment horizontal="right"/>
    </xf>
    <xf numFmtId="4" fontId="15" fillId="0" borderId="8" xfId="0" applyNumberFormat="1" applyFont="1" applyBorder="1"/>
    <xf numFmtId="0" fontId="13" fillId="0" borderId="0" xfId="0" applyFont="1" applyBorder="1"/>
    <xf numFmtId="0" fontId="23" fillId="0" borderId="0" xfId="0" applyFont="1" applyAlignment="1">
      <alignment vertical="center"/>
    </xf>
    <xf numFmtId="0" fontId="15" fillId="0" borderId="0" xfId="0" applyFont="1"/>
    <xf numFmtId="0" fontId="2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vertical="center"/>
    </xf>
    <xf numFmtId="4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/>
    </xf>
    <xf numFmtId="4" fontId="6" fillId="2" borderId="3" xfId="0" applyNumberFormat="1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/>
    </xf>
    <xf numFmtId="4" fontId="15" fillId="2" borderId="3" xfId="0" applyNumberFormat="1" applyFont="1" applyFill="1" applyBorder="1" applyAlignment="1">
      <alignment wrapText="1"/>
    </xf>
    <xf numFmtId="0" fontId="16" fillId="3" borderId="3" xfId="0" quotePrefix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/>
    </xf>
    <xf numFmtId="4" fontId="15" fillId="0" borderId="4" xfId="0" applyNumberFormat="1" applyFont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vertical="center"/>
    </xf>
    <xf numFmtId="0" fontId="5" fillId="3" borderId="3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8" fillId="3" borderId="1" xfId="0" quotePrefix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/>
    </xf>
    <xf numFmtId="0" fontId="5" fillId="0" borderId="3" xfId="0" quotePrefix="1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7" fillId="0" borderId="2" xfId="0" applyFont="1" applyBorder="1"/>
    <xf numFmtId="0" fontId="16" fillId="0" borderId="4" xfId="0" applyFont="1" applyBorder="1"/>
    <xf numFmtId="0" fontId="15" fillId="2" borderId="1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2" fillId="0" borderId="2" xfId="0" applyFont="1" applyBorder="1"/>
    <xf numFmtId="0" fontId="15" fillId="0" borderId="4" xfId="0" applyFont="1" applyBorder="1"/>
    <xf numFmtId="0" fontId="16" fillId="2" borderId="1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0" fontId="15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2" fontId="16" fillId="2" borderId="3" xfId="0" applyNumberFormat="1" applyFont="1" applyFill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left" wrapText="1"/>
    </xf>
    <xf numFmtId="0" fontId="15" fillId="2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6" fillId="3" borderId="1" xfId="0" applyFont="1" applyFill="1" applyBorder="1" applyAlignment="1">
      <alignment horizontal="left" wrapText="1"/>
    </xf>
    <xf numFmtId="0" fontId="16" fillId="3" borderId="2" xfId="0" applyFont="1" applyFill="1" applyBorder="1"/>
    <xf numFmtId="0" fontId="16" fillId="3" borderId="4" xfId="0" applyFont="1" applyFill="1" applyBorder="1"/>
    <xf numFmtId="0" fontId="16" fillId="2" borderId="2" xfId="0" applyFont="1" applyFill="1" applyBorder="1"/>
    <xf numFmtId="0" fontId="16" fillId="2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wrapText="1"/>
    </xf>
    <xf numFmtId="0" fontId="17" fillId="3" borderId="2" xfId="0" applyFont="1" applyFill="1" applyBorder="1"/>
  </cellXfs>
  <cellStyles count="3">
    <cellStyle name="Normalno" xfId="0" builtinId="0"/>
    <cellStyle name="Normalno 2" xfId="2" xr:uid="{69128687-AE5B-4241-AA88-3B8D60EDBDA5}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9525</xdr:rowOff>
        </xdr:from>
        <xdr:to>
          <xdr:col>11</xdr:col>
          <xdr:colOff>0</xdr:colOff>
          <xdr:row>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W83"/>
  <sheetViews>
    <sheetView tabSelected="1" topLeftCell="A16" zoomScaleNormal="100" workbookViewId="0">
      <selection activeCell="J32" sqref="J32"/>
    </sheetView>
  </sheetViews>
  <sheetFormatPr defaultRowHeight="14.25" x14ac:dyDescent="0.2"/>
  <cols>
    <col min="1" max="5" width="9.140625" style="28"/>
    <col min="6" max="10" width="25.28515625" style="28" customWidth="1"/>
    <col min="11" max="12" width="15.7109375" style="28" customWidth="1"/>
    <col min="13" max="13" width="25.28515625" style="28" customWidth="1"/>
    <col min="14" max="16384" width="9.140625" style="28"/>
  </cols>
  <sheetData>
    <row r="8" spans="1:13" ht="42" customHeight="1" x14ac:dyDescent="0.2">
      <c r="B8" s="147" t="s">
        <v>323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6"/>
    </row>
    <row r="9" spans="1:13" ht="18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75" customHeight="1" x14ac:dyDescent="0.2">
      <c r="B10" s="147" t="s">
        <v>10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5"/>
    </row>
    <row r="11" spans="1:13" ht="18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1:13" ht="18" customHeight="1" x14ac:dyDescent="0.2">
      <c r="B12" s="147" t="s">
        <v>46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81"/>
    </row>
    <row r="13" spans="1:13" ht="18" customHeight="1" x14ac:dyDescent="0.2">
      <c r="A13" s="28" t="s">
        <v>248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81"/>
    </row>
    <row r="14" spans="1:13" ht="18" customHeight="1" x14ac:dyDescent="0.2">
      <c r="A14" s="30"/>
      <c r="B14" s="138" t="s">
        <v>54</v>
      </c>
      <c r="C14" s="138"/>
      <c r="D14" s="138"/>
      <c r="E14" s="138"/>
      <c r="F14" s="138"/>
      <c r="G14" s="96"/>
      <c r="H14" s="31"/>
      <c r="I14" s="31"/>
      <c r="J14" s="31"/>
      <c r="K14" s="97"/>
      <c r="L14" s="29"/>
    </row>
    <row r="15" spans="1:13" ht="25.5" x14ac:dyDescent="0.2">
      <c r="A15" s="30"/>
      <c r="B15" s="140" t="s">
        <v>6</v>
      </c>
      <c r="C15" s="140"/>
      <c r="D15" s="140"/>
      <c r="E15" s="140"/>
      <c r="F15" s="140"/>
      <c r="G15" s="98" t="s">
        <v>317</v>
      </c>
      <c r="H15" s="98" t="s">
        <v>325</v>
      </c>
      <c r="I15" s="98" t="s">
        <v>326</v>
      </c>
      <c r="J15" s="98" t="s">
        <v>324</v>
      </c>
      <c r="K15" s="98" t="s">
        <v>18</v>
      </c>
      <c r="L15" s="17" t="s">
        <v>44</v>
      </c>
    </row>
    <row r="16" spans="1:13" x14ac:dyDescent="0.2">
      <c r="A16" s="30"/>
      <c r="B16" s="150">
        <v>1</v>
      </c>
      <c r="C16" s="150"/>
      <c r="D16" s="150"/>
      <c r="E16" s="150"/>
      <c r="F16" s="151"/>
      <c r="G16" s="98">
        <v>2</v>
      </c>
      <c r="H16" s="99">
        <v>3</v>
      </c>
      <c r="I16" s="99">
        <v>4</v>
      </c>
      <c r="J16" s="99">
        <v>5</v>
      </c>
      <c r="K16" s="99" t="s">
        <v>31</v>
      </c>
      <c r="L16" s="2" t="s">
        <v>32</v>
      </c>
    </row>
    <row r="17" spans="1:49" x14ac:dyDescent="0.2">
      <c r="A17" s="30"/>
      <c r="B17" s="139" t="s">
        <v>20</v>
      </c>
      <c r="C17" s="137"/>
      <c r="D17" s="137"/>
      <c r="E17" s="137"/>
      <c r="F17" s="133"/>
      <c r="G17" s="56">
        <v>873837.31</v>
      </c>
      <c r="H17" s="56">
        <v>1353959</v>
      </c>
      <c r="I17" s="56">
        <v>1353959</v>
      </c>
      <c r="J17" s="56">
        <v>594628.61</v>
      </c>
      <c r="K17" s="56">
        <f>J17/G17*100</f>
        <v>68.047976802455352</v>
      </c>
      <c r="L17" s="27">
        <f>J17/I17*100</f>
        <v>43.917770774447376</v>
      </c>
    </row>
    <row r="18" spans="1:49" x14ac:dyDescent="0.2">
      <c r="A18" s="30"/>
      <c r="B18" s="132" t="s">
        <v>19</v>
      </c>
      <c r="C18" s="133"/>
      <c r="D18" s="133"/>
      <c r="E18" s="133"/>
      <c r="F18" s="133"/>
      <c r="G18" s="56">
        <v>0</v>
      </c>
      <c r="H18" s="56">
        <v>3250</v>
      </c>
      <c r="I18" s="56">
        <v>3250</v>
      </c>
      <c r="J18" s="56">
        <v>0</v>
      </c>
      <c r="K18" s="56">
        <v>0</v>
      </c>
      <c r="L18" s="27">
        <f>J18/I18*100</f>
        <v>0</v>
      </c>
    </row>
    <row r="19" spans="1:49" x14ac:dyDescent="0.2">
      <c r="A19" s="30"/>
      <c r="B19" s="148" t="s">
        <v>0</v>
      </c>
      <c r="C19" s="135"/>
      <c r="D19" s="135"/>
      <c r="E19" s="135"/>
      <c r="F19" s="149"/>
      <c r="G19" s="100">
        <f>SUM(G17:G18)</f>
        <v>873837.31</v>
      </c>
      <c r="H19" s="100">
        <f t="shared" ref="H19:J19" si="0">SUM(H17:H18)</f>
        <v>1357209</v>
      </c>
      <c r="I19" s="100">
        <f t="shared" si="0"/>
        <v>1357209</v>
      </c>
      <c r="J19" s="100">
        <f t="shared" si="0"/>
        <v>594628.61</v>
      </c>
      <c r="K19" s="101">
        <f t="shared" ref="K19:K23" si="1">J19/G19*100</f>
        <v>68.047976802455352</v>
      </c>
      <c r="L19" s="26">
        <f t="shared" ref="L19:L22" si="2">J19/I19*100</f>
        <v>43.812604396227847</v>
      </c>
    </row>
    <row r="20" spans="1:49" x14ac:dyDescent="0.2">
      <c r="A20" s="30"/>
      <c r="B20" s="136" t="s">
        <v>21</v>
      </c>
      <c r="C20" s="137"/>
      <c r="D20" s="137"/>
      <c r="E20" s="137"/>
      <c r="F20" s="137"/>
      <c r="G20" s="56">
        <v>476084.71</v>
      </c>
      <c r="H20" s="56">
        <v>1167255</v>
      </c>
      <c r="I20" s="56">
        <v>1167255</v>
      </c>
      <c r="J20" s="56">
        <v>575056.21</v>
      </c>
      <c r="K20" s="56">
        <f t="shared" si="1"/>
        <v>120.78863234234092</v>
      </c>
      <c r="L20" s="27">
        <f t="shared" si="2"/>
        <v>49.265688302898681</v>
      </c>
    </row>
    <row r="21" spans="1:49" x14ac:dyDescent="0.2">
      <c r="A21" s="30"/>
      <c r="B21" s="132" t="s">
        <v>22</v>
      </c>
      <c r="C21" s="133"/>
      <c r="D21" s="133"/>
      <c r="E21" s="133"/>
      <c r="F21" s="133"/>
      <c r="G21" s="56">
        <v>345424.93</v>
      </c>
      <c r="H21" s="56">
        <v>189954</v>
      </c>
      <c r="I21" s="56">
        <v>189954</v>
      </c>
      <c r="J21" s="56">
        <v>0</v>
      </c>
      <c r="K21" s="56">
        <f t="shared" si="1"/>
        <v>0</v>
      </c>
      <c r="L21" s="27">
        <f t="shared" si="2"/>
        <v>0</v>
      </c>
    </row>
    <row r="22" spans="1:49" x14ac:dyDescent="0.2">
      <c r="A22" s="30"/>
      <c r="B22" s="11" t="s">
        <v>1</v>
      </c>
      <c r="C22" s="12"/>
      <c r="D22" s="12"/>
      <c r="E22" s="12"/>
      <c r="F22" s="12"/>
      <c r="G22" s="100">
        <f>SUM(G20:G21)</f>
        <v>821509.64</v>
      </c>
      <c r="H22" s="100">
        <f>SUM(H20:H21)</f>
        <v>1357209</v>
      </c>
      <c r="I22" s="100">
        <f t="shared" ref="I22:J22" si="3">SUM(I20:I21)</f>
        <v>1357209</v>
      </c>
      <c r="J22" s="100">
        <f t="shared" si="3"/>
        <v>575056.21</v>
      </c>
      <c r="K22" s="101">
        <f t="shared" si="1"/>
        <v>69.999934510811087</v>
      </c>
      <c r="L22" s="26">
        <f t="shared" si="2"/>
        <v>42.370497837842215</v>
      </c>
    </row>
    <row r="23" spans="1:49" x14ac:dyDescent="0.2">
      <c r="A23" s="30"/>
      <c r="B23" s="134" t="s">
        <v>2</v>
      </c>
      <c r="C23" s="135"/>
      <c r="D23" s="135"/>
      <c r="E23" s="135"/>
      <c r="F23" s="135"/>
      <c r="G23" s="102">
        <f>G19-G22</f>
        <v>52327.670000000042</v>
      </c>
      <c r="H23" s="102">
        <f>H19-H22</f>
        <v>0</v>
      </c>
      <c r="I23" s="102">
        <f>I19-I22</f>
        <v>0</v>
      </c>
      <c r="J23" s="102">
        <f t="shared" ref="J23" si="4">J19-J22</f>
        <v>19572.400000000023</v>
      </c>
      <c r="K23" s="101">
        <f t="shared" si="1"/>
        <v>37.403538128107002</v>
      </c>
      <c r="L23" s="26"/>
    </row>
    <row r="24" spans="1:49" x14ac:dyDescent="0.2">
      <c r="A24" s="30"/>
      <c r="B24" s="32"/>
      <c r="C24" s="33"/>
      <c r="D24" s="33"/>
      <c r="E24" s="33"/>
      <c r="F24" s="33"/>
      <c r="G24" s="35"/>
      <c r="H24" s="35"/>
      <c r="I24" s="35"/>
      <c r="J24" s="35"/>
      <c r="K24" s="30"/>
      <c r="L24" s="1"/>
      <c r="M24" s="1"/>
    </row>
    <row r="25" spans="1:49" ht="18" customHeight="1" x14ac:dyDescent="0.2">
      <c r="A25" s="30"/>
      <c r="B25" s="138" t="s">
        <v>51</v>
      </c>
      <c r="C25" s="138"/>
      <c r="D25" s="138"/>
      <c r="E25" s="138"/>
      <c r="F25" s="138"/>
      <c r="G25" s="35"/>
      <c r="H25" s="35"/>
      <c r="I25" s="35"/>
      <c r="J25" s="35"/>
      <c r="K25" s="30"/>
      <c r="L25" s="1"/>
      <c r="M25" s="1"/>
    </row>
    <row r="26" spans="1:49" ht="25.5" x14ac:dyDescent="0.2">
      <c r="A26" s="30"/>
      <c r="B26" s="140" t="s">
        <v>6</v>
      </c>
      <c r="C26" s="140"/>
      <c r="D26" s="140"/>
      <c r="E26" s="140"/>
      <c r="F26" s="140"/>
      <c r="G26" s="98" t="s">
        <v>317</v>
      </c>
      <c r="H26" s="98" t="s">
        <v>325</v>
      </c>
      <c r="I26" s="98" t="s">
        <v>326</v>
      </c>
      <c r="J26" s="98" t="s">
        <v>324</v>
      </c>
      <c r="K26" s="99" t="s">
        <v>18</v>
      </c>
      <c r="L26" s="2" t="s">
        <v>44</v>
      </c>
    </row>
    <row r="27" spans="1:49" x14ac:dyDescent="0.2">
      <c r="A27" s="30"/>
      <c r="B27" s="141">
        <v>1</v>
      </c>
      <c r="C27" s="142"/>
      <c r="D27" s="142"/>
      <c r="E27" s="142"/>
      <c r="F27" s="142"/>
      <c r="G27" s="103">
        <v>2</v>
      </c>
      <c r="H27" s="99">
        <v>3</v>
      </c>
      <c r="I27" s="99">
        <v>4</v>
      </c>
      <c r="J27" s="99">
        <v>5</v>
      </c>
      <c r="K27" s="99" t="s">
        <v>31</v>
      </c>
      <c r="L27" s="2" t="s">
        <v>32</v>
      </c>
    </row>
    <row r="28" spans="1:49" ht="15.75" customHeight="1" x14ac:dyDescent="0.2">
      <c r="A28" s="30"/>
      <c r="B28" s="139" t="s">
        <v>23</v>
      </c>
      <c r="C28" s="143"/>
      <c r="D28" s="143"/>
      <c r="E28" s="143"/>
      <c r="F28" s="143"/>
      <c r="G28" s="104">
        <v>0</v>
      </c>
      <c r="H28" s="65">
        <v>0</v>
      </c>
      <c r="I28" s="65">
        <v>0</v>
      </c>
      <c r="J28" s="65">
        <v>0</v>
      </c>
      <c r="K28" s="65"/>
      <c r="L28" s="89"/>
    </row>
    <row r="29" spans="1:49" x14ac:dyDescent="0.2">
      <c r="A29" s="30"/>
      <c r="B29" s="139" t="s">
        <v>24</v>
      </c>
      <c r="C29" s="137"/>
      <c r="D29" s="137"/>
      <c r="E29" s="137"/>
      <c r="F29" s="137"/>
      <c r="G29" s="61">
        <v>0</v>
      </c>
      <c r="H29" s="65">
        <v>0</v>
      </c>
      <c r="I29" s="65">
        <v>0</v>
      </c>
      <c r="J29" s="65">
        <v>0</v>
      </c>
      <c r="K29" s="65"/>
      <c r="L29" s="89"/>
    </row>
    <row r="30" spans="1:49" ht="15" customHeight="1" x14ac:dyDescent="0.2">
      <c r="A30" s="30"/>
      <c r="B30" s="144" t="s">
        <v>45</v>
      </c>
      <c r="C30" s="145"/>
      <c r="D30" s="145"/>
      <c r="E30" s="145"/>
      <c r="F30" s="146"/>
      <c r="G30" s="105">
        <f>G28-G29</f>
        <v>0</v>
      </c>
      <c r="H30" s="105">
        <f t="shared" ref="H30:J30" si="5">H28-H29</f>
        <v>0</v>
      </c>
      <c r="I30" s="105">
        <f t="shared" si="5"/>
        <v>0</v>
      </c>
      <c r="J30" s="105">
        <f t="shared" si="5"/>
        <v>0</v>
      </c>
      <c r="K30" s="106"/>
      <c r="L30" s="90"/>
    </row>
    <row r="31" spans="1:49" s="82" customFormat="1" ht="15" customHeight="1" x14ac:dyDescent="0.2">
      <c r="A31" s="30"/>
      <c r="B31" s="139" t="s">
        <v>13</v>
      </c>
      <c r="C31" s="137"/>
      <c r="D31" s="137"/>
      <c r="E31" s="137"/>
      <c r="F31" s="137"/>
      <c r="G31" s="65">
        <v>65796.649999999994</v>
      </c>
      <c r="H31" s="65">
        <v>28553</v>
      </c>
      <c r="I31" s="65">
        <v>28553</v>
      </c>
      <c r="J31" s="65">
        <v>105760.02</v>
      </c>
      <c r="K31" s="56">
        <f>J31/G31*100</f>
        <v>160.73769713199687</v>
      </c>
      <c r="L31" s="91">
        <f>J31/I31*100</f>
        <v>370.39897734038459</v>
      </c>
      <c r="M31" s="28" t="s">
        <v>241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</row>
    <row r="32" spans="1:49" s="82" customFormat="1" ht="15" customHeight="1" x14ac:dyDescent="0.2">
      <c r="A32" s="30"/>
      <c r="B32" s="139" t="s">
        <v>50</v>
      </c>
      <c r="C32" s="137"/>
      <c r="D32" s="137"/>
      <c r="E32" s="137"/>
      <c r="F32" s="137"/>
      <c r="G32" s="65">
        <v>-118124.32</v>
      </c>
      <c r="H32" s="65">
        <v>-28553</v>
      </c>
      <c r="I32" s="65">
        <v>-28553</v>
      </c>
      <c r="J32" s="65">
        <v>-125332.42</v>
      </c>
      <c r="K32" s="56">
        <f t="shared" ref="K32:K33" si="6">J32/G32*100</f>
        <v>106.10213036570283</v>
      </c>
      <c r="L32" s="91">
        <f t="shared" ref="L32" si="7">J32/I32*100</f>
        <v>438.94659055090528</v>
      </c>
      <c r="M32" s="28" t="s">
        <v>242</v>
      </c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</row>
    <row r="33" spans="1:49" s="84" customFormat="1" x14ac:dyDescent="0.2">
      <c r="A33" s="34"/>
      <c r="B33" s="144" t="s">
        <v>52</v>
      </c>
      <c r="C33" s="145"/>
      <c r="D33" s="145"/>
      <c r="E33" s="145"/>
      <c r="F33" s="146"/>
      <c r="G33" s="105">
        <f>SUM(G31:G32)</f>
        <v>-52327.670000000013</v>
      </c>
      <c r="H33" s="105">
        <f t="shared" ref="H33:J33" si="8">SUM(H31:H32)</f>
        <v>0</v>
      </c>
      <c r="I33" s="105">
        <f t="shared" si="8"/>
        <v>0</v>
      </c>
      <c r="J33" s="105">
        <f t="shared" si="8"/>
        <v>-19572.399999999994</v>
      </c>
      <c r="K33" s="101">
        <f t="shared" si="6"/>
        <v>37.403538128106966</v>
      </c>
      <c r="L33" s="92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</row>
    <row r="34" spans="1:49" x14ac:dyDescent="0.2">
      <c r="A34" s="30"/>
      <c r="B34" s="131" t="s">
        <v>53</v>
      </c>
      <c r="C34" s="131"/>
      <c r="D34" s="131"/>
      <c r="E34" s="131"/>
      <c r="F34" s="131"/>
      <c r="G34" s="107">
        <f>G23+G33</f>
        <v>0</v>
      </c>
      <c r="H34" s="107">
        <f>H23+H33</f>
        <v>0</v>
      </c>
      <c r="I34" s="107">
        <f t="shared" ref="I34:J34" si="9">I23+I33</f>
        <v>0</v>
      </c>
      <c r="J34" s="107">
        <f t="shared" si="9"/>
        <v>2.9103830456733704E-11</v>
      </c>
      <c r="K34" s="101"/>
      <c r="L34" s="92"/>
    </row>
    <row r="35" spans="1:49" x14ac:dyDescent="0.2">
      <c r="A35" s="30"/>
      <c r="B35" s="30"/>
      <c r="C35" s="30"/>
      <c r="D35" s="30"/>
      <c r="E35" s="30"/>
      <c r="F35" s="30"/>
      <c r="G35" s="93"/>
      <c r="H35" s="93"/>
      <c r="I35" s="93"/>
      <c r="J35" s="93"/>
      <c r="K35" s="93"/>
      <c r="L35" s="93"/>
    </row>
    <row r="36" spans="1:49" x14ac:dyDescent="0.2">
      <c r="A36" s="30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49" ht="14.25" customHeight="1" x14ac:dyDescent="0.2">
      <c r="A37" s="30"/>
      <c r="B37" s="152" t="s">
        <v>318</v>
      </c>
      <c r="C37" s="152"/>
      <c r="D37" s="152"/>
      <c r="E37" s="152"/>
      <c r="F37" s="152"/>
      <c r="G37" s="152"/>
      <c r="H37" s="152"/>
      <c r="I37" s="152"/>
      <c r="J37" s="152"/>
      <c r="K37" s="152"/>
      <c r="L37" s="152"/>
    </row>
    <row r="38" spans="1:49" ht="15" customHeight="1" x14ac:dyDescent="0.2">
      <c r="A38" s="30"/>
      <c r="B38" s="152" t="s">
        <v>319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</row>
    <row r="39" spans="1:49" ht="15" customHeight="1" x14ac:dyDescent="0.2">
      <c r="A39" s="30"/>
      <c r="B39" s="152" t="s">
        <v>320</v>
      </c>
      <c r="C39" s="152"/>
      <c r="D39" s="152"/>
      <c r="E39" s="152"/>
      <c r="F39" s="152"/>
      <c r="G39" s="152"/>
      <c r="H39" s="152"/>
      <c r="I39" s="152"/>
      <c r="J39" s="152"/>
      <c r="K39" s="152"/>
      <c r="L39" s="152"/>
    </row>
    <row r="40" spans="1:49" ht="36.75" customHeight="1" x14ac:dyDescent="0.2">
      <c r="A40" s="30"/>
      <c r="B40" s="152" t="s">
        <v>321</v>
      </c>
      <c r="C40" s="152"/>
      <c r="D40" s="152"/>
      <c r="E40" s="152"/>
      <c r="F40" s="152"/>
      <c r="G40" s="152"/>
      <c r="H40" s="152"/>
      <c r="I40" s="152"/>
      <c r="J40" s="152"/>
      <c r="K40" s="152"/>
      <c r="L40" s="152"/>
    </row>
    <row r="41" spans="1:49" ht="15" customHeight="1" x14ac:dyDescent="0.2">
      <c r="A41" s="30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</row>
    <row r="42" spans="1:49" x14ac:dyDescent="0.2">
      <c r="A42" s="30"/>
      <c r="B42" s="153" t="s">
        <v>322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</row>
    <row r="43" spans="1:49" x14ac:dyDescent="0.2">
      <c r="A43" s="30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</row>
    <row r="44" spans="1:49" x14ac:dyDescent="0.2">
      <c r="A44" s="30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</row>
    <row r="45" spans="1:49" ht="15.75" x14ac:dyDescent="0.2">
      <c r="A45" s="30"/>
      <c r="B45" s="113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49" ht="15.75" x14ac:dyDescent="0.2">
      <c r="A46" s="30"/>
      <c r="B46" s="113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49" ht="15.75" x14ac:dyDescent="0.2">
      <c r="A47" s="30"/>
      <c r="B47" s="113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49" ht="15.75" x14ac:dyDescent="0.2">
      <c r="A48" s="30"/>
      <c r="B48" s="113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5.75" x14ac:dyDescent="0.2">
      <c r="A49" s="30"/>
      <c r="B49" s="113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</sheetData>
  <mergeCells count="27">
    <mergeCell ref="B39:L39"/>
    <mergeCell ref="B40:L41"/>
    <mergeCell ref="B42:L43"/>
    <mergeCell ref="B37:L37"/>
    <mergeCell ref="B38:L38"/>
    <mergeCell ref="B12:L12"/>
    <mergeCell ref="B10:L10"/>
    <mergeCell ref="B8:L8"/>
    <mergeCell ref="B19:F19"/>
    <mergeCell ref="B29:F29"/>
    <mergeCell ref="B17:F17"/>
    <mergeCell ref="B18:F18"/>
    <mergeCell ref="B15:F15"/>
    <mergeCell ref="B16:F16"/>
    <mergeCell ref="B34:F34"/>
    <mergeCell ref="B21:F21"/>
    <mergeCell ref="B23:F23"/>
    <mergeCell ref="B20:F20"/>
    <mergeCell ref="B14:F14"/>
    <mergeCell ref="B25:F25"/>
    <mergeCell ref="B31:F31"/>
    <mergeCell ref="B32:F32"/>
    <mergeCell ref="B26:F26"/>
    <mergeCell ref="B27:F27"/>
    <mergeCell ref="B28:F28"/>
    <mergeCell ref="B33:F33"/>
    <mergeCell ref="B30:F3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3</xdr:col>
                <xdr:colOff>0</xdr:colOff>
                <xdr:row>0</xdr:row>
                <xdr:rowOff>9525</xdr:rowOff>
              </from>
              <to>
                <xdr:col>11</xdr:col>
                <xdr:colOff>0</xdr:colOff>
                <xdr:row>6</xdr:row>
                <xdr:rowOff>171450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36"/>
  <sheetViews>
    <sheetView zoomScaleNormal="100" workbookViewId="0">
      <selection activeCell="B52" sqref="B52:L128"/>
    </sheetView>
  </sheetViews>
  <sheetFormatPr defaultRowHeight="15" x14ac:dyDescent="0.25"/>
  <cols>
    <col min="2" max="2" width="2" bestFit="1" customWidth="1"/>
    <col min="3" max="3" width="3" bestFit="1" customWidth="1"/>
    <col min="4" max="4" width="4" bestFit="1" customWidth="1"/>
    <col min="5" max="5" width="5" bestFit="1" customWidth="1"/>
    <col min="6" max="6" width="60.5703125" customWidth="1"/>
    <col min="7" max="7" width="13.85546875" customWidth="1"/>
    <col min="8" max="8" width="16.42578125" customWidth="1"/>
    <col min="9" max="9" width="14.85546875" customWidth="1"/>
    <col min="10" max="10" width="13.42578125" customWidth="1"/>
    <col min="11" max="11" width="12.7109375" bestFit="1" customWidth="1"/>
    <col min="12" max="12" width="9.140625" customWidth="1"/>
  </cols>
  <sheetData>
    <row r="1" spans="1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customHeight="1" x14ac:dyDescent="0.25">
      <c r="B2" s="147" t="s">
        <v>10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1:12" ht="15.75" customHeight="1" x14ac:dyDescent="0.25">
      <c r="B4" s="147" t="s">
        <v>48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1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1:12" ht="15.75" customHeight="1" x14ac:dyDescent="0.25">
      <c r="B6" s="147" t="s">
        <v>33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</row>
    <row r="7" spans="1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1:12" ht="45" customHeight="1" x14ac:dyDescent="0.25">
      <c r="A8" s="28"/>
      <c r="B8" s="157" t="s">
        <v>6</v>
      </c>
      <c r="C8" s="158"/>
      <c r="D8" s="158"/>
      <c r="E8" s="158"/>
      <c r="F8" s="159"/>
      <c r="G8" s="127" t="s">
        <v>317</v>
      </c>
      <c r="H8" s="127" t="s">
        <v>325</v>
      </c>
      <c r="I8" s="127" t="s">
        <v>326</v>
      </c>
      <c r="J8" s="127" t="s">
        <v>324</v>
      </c>
      <c r="K8" s="20" t="s">
        <v>18</v>
      </c>
      <c r="L8" s="20" t="s">
        <v>44</v>
      </c>
    </row>
    <row r="9" spans="1:12" ht="15" customHeight="1" x14ac:dyDescent="0.25">
      <c r="A9" s="28"/>
      <c r="B9" s="157">
        <v>1</v>
      </c>
      <c r="C9" s="158"/>
      <c r="D9" s="158"/>
      <c r="E9" s="158"/>
      <c r="F9" s="159"/>
      <c r="G9" s="20">
        <v>2</v>
      </c>
      <c r="H9" s="20">
        <v>3</v>
      </c>
      <c r="I9" s="20">
        <v>4</v>
      </c>
      <c r="J9" s="20">
        <v>5</v>
      </c>
      <c r="K9" s="20" t="s">
        <v>31</v>
      </c>
      <c r="L9" s="20" t="s">
        <v>32</v>
      </c>
    </row>
    <row r="10" spans="1:12" x14ac:dyDescent="0.25">
      <c r="A10" s="28"/>
      <c r="B10" s="7"/>
      <c r="C10" s="7"/>
      <c r="D10" s="7"/>
      <c r="E10" s="7"/>
      <c r="F10" s="7" t="s">
        <v>43</v>
      </c>
      <c r="G10" s="37">
        <f>G11+G47</f>
        <v>873837.30999999994</v>
      </c>
      <c r="H10" s="37">
        <f>H11</f>
        <v>1357209</v>
      </c>
      <c r="I10" s="37">
        <f>I11</f>
        <v>1357209</v>
      </c>
      <c r="J10" s="37">
        <f>J11+J47</f>
        <v>594628.6100000001</v>
      </c>
      <c r="K10" s="37">
        <f>J10/G10*100</f>
        <v>68.047976802455381</v>
      </c>
      <c r="L10" s="37">
        <f>J10/I10*100</f>
        <v>43.812604396227854</v>
      </c>
    </row>
    <row r="11" spans="1:12" x14ac:dyDescent="0.25">
      <c r="A11" s="28"/>
      <c r="B11" s="9">
        <v>6</v>
      </c>
      <c r="C11" s="9"/>
      <c r="D11" s="38"/>
      <c r="E11" s="9"/>
      <c r="F11" s="9" t="s">
        <v>55</v>
      </c>
      <c r="G11" s="36">
        <f>G12+G26+G29+G32+G41+G38</f>
        <v>873837.30999999994</v>
      </c>
      <c r="H11" s="36">
        <f>H12+H26+H29+H32+H41+H38+H47</f>
        <v>1357209</v>
      </c>
      <c r="I11" s="36">
        <f>I12+I26+I29+I32+I41+I38+I47</f>
        <v>1357209</v>
      </c>
      <c r="J11" s="36">
        <f>J12+J26+J29+J32+J41+J38</f>
        <v>594628.6100000001</v>
      </c>
      <c r="K11" s="36">
        <f t="shared" ref="K11:K45" si="0">J11/G11*100</f>
        <v>68.047976802455381</v>
      </c>
      <c r="L11" s="36">
        <f t="shared" ref="L11:L51" si="1">J11/I11*100</f>
        <v>43.812604396227854</v>
      </c>
    </row>
    <row r="12" spans="1:12" x14ac:dyDescent="0.25">
      <c r="A12" s="28"/>
      <c r="B12" s="9"/>
      <c r="C12" s="9">
        <v>63</v>
      </c>
      <c r="D12" s="38"/>
      <c r="E12" s="9"/>
      <c r="F12" s="9" t="s">
        <v>12</v>
      </c>
      <c r="G12" s="36">
        <f>G13+G17+G22+G20</f>
        <v>420622.39</v>
      </c>
      <c r="H12" s="36">
        <f>H13+H17+H22+H20</f>
        <v>328561</v>
      </c>
      <c r="I12" s="36">
        <f>I13+I17+I22+I20</f>
        <v>328561</v>
      </c>
      <c r="J12" s="36">
        <f>J13+J17+J22+J20</f>
        <v>155540.68</v>
      </c>
      <c r="K12" s="36">
        <f t="shared" si="0"/>
        <v>36.97869721105431</v>
      </c>
      <c r="L12" s="36">
        <f t="shared" si="1"/>
        <v>47.339970355580853</v>
      </c>
    </row>
    <row r="13" spans="1:12" x14ac:dyDescent="0.25">
      <c r="A13" s="28"/>
      <c r="B13" s="9"/>
      <c r="C13" s="38"/>
      <c r="D13" s="9" t="s">
        <v>56</v>
      </c>
      <c r="E13" s="9"/>
      <c r="F13" s="9" t="s">
        <v>57</v>
      </c>
      <c r="G13" s="36">
        <f>G16+G15+G14</f>
        <v>52358.99</v>
      </c>
      <c r="H13" s="36">
        <f>H16+H15+H14</f>
        <v>115164</v>
      </c>
      <c r="I13" s="36">
        <f>I16+I15+I14</f>
        <v>115164</v>
      </c>
      <c r="J13" s="36">
        <f>J16+J15+J14</f>
        <v>122990.85</v>
      </c>
      <c r="K13" s="36">
        <f t="shared" si="0"/>
        <v>234.89920260111973</v>
      </c>
      <c r="L13" s="36">
        <f t="shared" si="1"/>
        <v>106.79626445764301</v>
      </c>
    </row>
    <row r="14" spans="1:12" x14ac:dyDescent="0.25">
      <c r="A14" s="28"/>
      <c r="B14" s="9"/>
      <c r="C14" s="38"/>
      <c r="D14" s="9"/>
      <c r="E14" s="9">
        <v>6321</v>
      </c>
      <c r="F14" s="9" t="s">
        <v>310</v>
      </c>
      <c r="G14" s="36">
        <v>52358.99</v>
      </c>
      <c r="H14" s="36">
        <v>115164</v>
      </c>
      <c r="I14" s="36">
        <v>115164</v>
      </c>
      <c r="J14" s="36">
        <v>122990.85</v>
      </c>
      <c r="K14" s="36">
        <f t="shared" si="0"/>
        <v>234.89920260111973</v>
      </c>
      <c r="L14" s="36">
        <f t="shared" si="1"/>
        <v>106.79626445764301</v>
      </c>
    </row>
    <row r="15" spans="1:12" x14ac:dyDescent="0.25">
      <c r="A15" s="28"/>
      <c r="B15" s="9"/>
      <c r="C15" s="38"/>
      <c r="D15" s="9"/>
      <c r="E15" s="9">
        <v>6323</v>
      </c>
      <c r="F15" s="9" t="s">
        <v>243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2" x14ac:dyDescent="0.25">
      <c r="A16" s="28"/>
      <c r="B16" s="9"/>
      <c r="C16" s="38"/>
      <c r="D16" s="38"/>
      <c r="E16" s="9" t="s">
        <v>58</v>
      </c>
      <c r="F16" s="9" t="s">
        <v>59</v>
      </c>
      <c r="G16" s="39">
        <v>0</v>
      </c>
      <c r="H16" s="36">
        <v>0</v>
      </c>
      <c r="I16" s="36">
        <v>0</v>
      </c>
      <c r="J16" s="39">
        <v>0</v>
      </c>
      <c r="K16" s="36">
        <v>0</v>
      </c>
      <c r="L16" s="36">
        <v>0</v>
      </c>
    </row>
    <row r="17" spans="1:12" x14ac:dyDescent="0.25">
      <c r="A17" s="28"/>
      <c r="B17" s="9"/>
      <c r="C17" s="38"/>
      <c r="D17" s="9" t="s">
        <v>60</v>
      </c>
      <c r="E17" s="9"/>
      <c r="F17" s="9" t="s">
        <v>61</v>
      </c>
      <c r="G17" s="36">
        <f t="shared" ref="G17" si="2">G18+G19</f>
        <v>188451.84</v>
      </c>
      <c r="H17" s="36">
        <f t="shared" ref="H17:J17" si="3">H18+H19</f>
        <v>61000</v>
      </c>
      <c r="I17" s="36">
        <f t="shared" ref="I17" si="4">I18+I19</f>
        <v>61000</v>
      </c>
      <c r="J17" s="36">
        <f t="shared" si="3"/>
        <v>15600</v>
      </c>
      <c r="K17" s="36">
        <f t="shared" si="0"/>
        <v>8.2779770152416674</v>
      </c>
      <c r="L17" s="36">
        <f t="shared" si="1"/>
        <v>25.573770491803277</v>
      </c>
    </row>
    <row r="18" spans="1:12" x14ac:dyDescent="0.25">
      <c r="A18" s="28"/>
      <c r="B18" s="9"/>
      <c r="C18" s="38"/>
      <c r="D18" s="38"/>
      <c r="E18" s="9" t="s">
        <v>62</v>
      </c>
      <c r="F18" s="9" t="s">
        <v>63</v>
      </c>
      <c r="G18" s="39">
        <v>15678.76</v>
      </c>
      <c r="H18" s="36">
        <v>1000</v>
      </c>
      <c r="I18" s="36">
        <v>1000</v>
      </c>
      <c r="J18" s="39">
        <v>15600</v>
      </c>
      <c r="K18" s="36">
        <f t="shared" si="0"/>
        <v>99.497664356109794</v>
      </c>
      <c r="L18" s="36">
        <f t="shared" si="1"/>
        <v>1560</v>
      </c>
    </row>
    <row r="19" spans="1:12" x14ac:dyDescent="0.25">
      <c r="A19" s="28"/>
      <c r="B19" s="9"/>
      <c r="C19" s="38"/>
      <c r="D19" s="38"/>
      <c r="E19" s="9" t="s">
        <v>64</v>
      </c>
      <c r="F19" s="9" t="s">
        <v>65</v>
      </c>
      <c r="G19" s="39">
        <v>172773.08</v>
      </c>
      <c r="H19" s="36">
        <v>60000</v>
      </c>
      <c r="I19" s="36">
        <v>60000</v>
      </c>
      <c r="J19" s="39">
        <v>0</v>
      </c>
      <c r="K19" s="36">
        <f t="shared" si="0"/>
        <v>0</v>
      </c>
      <c r="L19" s="36">
        <f t="shared" si="1"/>
        <v>0</v>
      </c>
    </row>
    <row r="20" spans="1:12" x14ac:dyDescent="0.25">
      <c r="A20" s="28"/>
      <c r="B20" s="9"/>
      <c r="C20" s="38"/>
      <c r="D20" s="94">
        <v>636</v>
      </c>
      <c r="E20" s="9"/>
      <c r="F20" s="9" t="s">
        <v>276</v>
      </c>
      <c r="G20" s="36">
        <f t="shared" ref="G20:J20" si="5">G21</f>
        <v>60000</v>
      </c>
      <c r="H20" s="36">
        <f t="shared" si="5"/>
        <v>50000</v>
      </c>
      <c r="I20" s="36">
        <f t="shared" si="5"/>
        <v>50000</v>
      </c>
      <c r="J20" s="36">
        <f t="shared" si="5"/>
        <v>0</v>
      </c>
      <c r="K20" s="36">
        <f t="shared" si="0"/>
        <v>0</v>
      </c>
      <c r="L20" s="36">
        <f t="shared" si="1"/>
        <v>0</v>
      </c>
    </row>
    <row r="21" spans="1:12" ht="25.5" x14ac:dyDescent="0.25">
      <c r="A21" s="28"/>
      <c r="B21" s="9"/>
      <c r="C21" s="38"/>
      <c r="D21" s="38"/>
      <c r="E21" s="9">
        <v>6362</v>
      </c>
      <c r="F21" s="9" t="s">
        <v>277</v>
      </c>
      <c r="G21" s="39">
        <v>60000</v>
      </c>
      <c r="H21" s="36">
        <v>50000</v>
      </c>
      <c r="I21" s="36">
        <v>50000</v>
      </c>
      <c r="J21" s="39"/>
      <c r="K21" s="36">
        <f t="shared" si="0"/>
        <v>0</v>
      </c>
      <c r="L21" s="36">
        <f t="shared" si="1"/>
        <v>0</v>
      </c>
    </row>
    <row r="22" spans="1:12" x14ac:dyDescent="0.25">
      <c r="A22" s="28"/>
      <c r="B22" s="9"/>
      <c r="C22" s="38"/>
      <c r="D22" s="9" t="s">
        <v>66</v>
      </c>
      <c r="E22" s="9"/>
      <c r="F22" s="9" t="s">
        <v>67</v>
      </c>
      <c r="G22" s="36">
        <f>G23+G24+G25</f>
        <v>119811.56</v>
      </c>
      <c r="H22" s="36">
        <f t="shared" ref="H22" si="6">H23+H24+H25</f>
        <v>102397</v>
      </c>
      <c r="I22" s="36">
        <f t="shared" ref="I22" si="7">I23+I24+I25</f>
        <v>102397</v>
      </c>
      <c r="J22" s="36">
        <f>J23+J24+J25</f>
        <v>16949.830000000002</v>
      </c>
      <c r="K22" s="36">
        <f t="shared" si="0"/>
        <v>14.147073955134214</v>
      </c>
      <c r="L22" s="36">
        <f t="shared" si="1"/>
        <v>16.553053312108755</v>
      </c>
    </row>
    <row r="23" spans="1:12" x14ac:dyDescent="0.25">
      <c r="A23" s="28"/>
      <c r="B23" s="9"/>
      <c r="C23" s="38"/>
      <c r="D23" s="38"/>
      <c r="E23" s="9" t="s">
        <v>68</v>
      </c>
      <c r="F23" s="9" t="s">
        <v>69</v>
      </c>
      <c r="G23" s="39">
        <v>9546.7000000000007</v>
      </c>
      <c r="H23" s="36">
        <v>20000</v>
      </c>
      <c r="I23" s="36">
        <v>20000</v>
      </c>
      <c r="J23" s="39">
        <v>16949.830000000002</v>
      </c>
      <c r="K23" s="36">
        <f t="shared" si="0"/>
        <v>177.54648203043985</v>
      </c>
      <c r="L23" s="36">
        <f t="shared" si="1"/>
        <v>84.74915</v>
      </c>
    </row>
    <row r="24" spans="1:12" x14ac:dyDescent="0.25">
      <c r="A24" s="28"/>
      <c r="B24" s="9"/>
      <c r="C24" s="38"/>
      <c r="D24" s="38"/>
      <c r="E24" s="9" t="s">
        <v>70</v>
      </c>
      <c r="F24" s="9" t="s">
        <v>71</v>
      </c>
      <c r="G24" s="39">
        <v>108176.86</v>
      </c>
      <c r="H24" s="36">
        <v>80000</v>
      </c>
      <c r="I24" s="36">
        <v>80000</v>
      </c>
      <c r="J24" s="39"/>
      <c r="K24" s="36">
        <f t="shared" si="0"/>
        <v>0</v>
      </c>
      <c r="L24" s="36">
        <f t="shared" si="1"/>
        <v>0</v>
      </c>
    </row>
    <row r="25" spans="1:12" ht="25.5" x14ac:dyDescent="0.25">
      <c r="A25" s="28"/>
      <c r="B25" s="9"/>
      <c r="C25" s="38"/>
      <c r="D25" s="38"/>
      <c r="E25" s="9" t="s">
        <v>244</v>
      </c>
      <c r="F25" s="9" t="s">
        <v>245</v>
      </c>
      <c r="G25" s="39">
        <v>2088</v>
      </c>
      <c r="H25" s="36">
        <v>2397</v>
      </c>
      <c r="I25" s="36">
        <v>2397</v>
      </c>
      <c r="J25" s="39"/>
      <c r="K25" s="36">
        <f t="shared" si="0"/>
        <v>0</v>
      </c>
      <c r="L25" s="36">
        <f t="shared" si="1"/>
        <v>0</v>
      </c>
    </row>
    <row r="26" spans="1:12" x14ac:dyDescent="0.25">
      <c r="A26" s="28"/>
      <c r="B26" s="9"/>
      <c r="C26" s="9" t="s">
        <v>72</v>
      </c>
      <c r="D26" s="38"/>
      <c r="E26" s="9"/>
      <c r="F26" s="9" t="s">
        <v>73</v>
      </c>
      <c r="G26" s="36">
        <f t="shared" ref="G26:J27" si="8">G27</f>
        <v>7.05</v>
      </c>
      <c r="H26" s="36">
        <f t="shared" si="8"/>
        <v>250</v>
      </c>
      <c r="I26" s="36">
        <f t="shared" si="8"/>
        <v>250</v>
      </c>
      <c r="J26" s="36">
        <f t="shared" si="8"/>
        <v>5</v>
      </c>
      <c r="K26" s="36">
        <f t="shared" si="0"/>
        <v>70.921985815602838</v>
      </c>
      <c r="L26" s="36">
        <f t="shared" si="1"/>
        <v>2</v>
      </c>
    </row>
    <row r="27" spans="1:12" x14ac:dyDescent="0.25">
      <c r="A27" s="28"/>
      <c r="B27" s="9"/>
      <c r="C27" s="38"/>
      <c r="D27" s="9" t="s">
        <v>74</v>
      </c>
      <c r="E27" s="9"/>
      <c r="F27" s="9" t="s">
        <v>75</v>
      </c>
      <c r="G27" s="36">
        <f t="shared" si="8"/>
        <v>7.05</v>
      </c>
      <c r="H27" s="36">
        <f t="shared" si="8"/>
        <v>250</v>
      </c>
      <c r="I27" s="36">
        <f t="shared" si="8"/>
        <v>250</v>
      </c>
      <c r="J27" s="36">
        <f t="shared" si="8"/>
        <v>5</v>
      </c>
      <c r="K27" s="36">
        <f t="shared" si="0"/>
        <v>70.921985815602838</v>
      </c>
      <c r="L27" s="36">
        <f t="shared" si="1"/>
        <v>2</v>
      </c>
    </row>
    <row r="28" spans="1:12" x14ac:dyDescent="0.25">
      <c r="A28" s="28"/>
      <c r="B28" s="9"/>
      <c r="C28" s="38"/>
      <c r="D28" s="38"/>
      <c r="E28" s="9" t="s">
        <v>76</v>
      </c>
      <c r="F28" s="9" t="s">
        <v>77</v>
      </c>
      <c r="G28" s="39">
        <v>7.05</v>
      </c>
      <c r="H28" s="36">
        <v>250</v>
      </c>
      <c r="I28" s="36">
        <v>250</v>
      </c>
      <c r="J28" s="39">
        <v>5</v>
      </c>
      <c r="K28" s="36">
        <f t="shared" si="0"/>
        <v>70.921985815602838</v>
      </c>
      <c r="L28" s="36">
        <f t="shared" si="1"/>
        <v>2</v>
      </c>
    </row>
    <row r="29" spans="1:12" ht="25.5" x14ac:dyDescent="0.25">
      <c r="A29" s="28"/>
      <c r="B29" s="9"/>
      <c r="C29" s="9">
        <v>65</v>
      </c>
      <c r="D29" s="38"/>
      <c r="E29" s="9"/>
      <c r="F29" s="9" t="s">
        <v>78</v>
      </c>
      <c r="G29" s="36">
        <f t="shared" ref="G29:J30" si="9">G30</f>
        <v>87046.87</v>
      </c>
      <c r="H29" s="36">
        <f t="shared" si="9"/>
        <v>108622</v>
      </c>
      <c r="I29" s="36">
        <f t="shared" si="9"/>
        <v>108622</v>
      </c>
      <c r="J29" s="36">
        <f t="shared" si="9"/>
        <v>82934.27</v>
      </c>
      <c r="K29" s="36">
        <f t="shared" si="0"/>
        <v>95.275418863423823</v>
      </c>
      <c r="L29" s="36">
        <f t="shared" si="1"/>
        <v>76.351264016497581</v>
      </c>
    </row>
    <row r="30" spans="1:12" x14ac:dyDescent="0.25">
      <c r="A30" s="28"/>
      <c r="B30" s="9"/>
      <c r="C30" s="38"/>
      <c r="D30" s="9">
        <v>652</v>
      </c>
      <c r="E30" s="9"/>
      <c r="F30" s="9" t="s">
        <v>79</v>
      </c>
      <c r="G30" s="36">
        <f t="shared" si="9"/>
        <v>87046.87</v>
      </c>
      <c r="H30" s="36">
        <f t="shared" si="9"/>
        <v>108622</v>
      </c>
      <c r="I30" s="36">
        <f t="shared" si="9"/>
        <v>108622</v>
      </c>
      <c r="J30" s="36">
        <f t="shared" si="9"/>
        <v>82934.27</v>
      </c>
      <c r="K30" s="36">
        <f t="shared" si="0"/>
        <v>95.275418863423823</v>
      </c>
      <c r="L30" s="36">
        <f t="shared" si="1"/>
        <v>76.351264016497581</v>
      </c>
    </row>
    <row r="31" spans="1:12" x14ac:dyDescent="0.25">
      <c r="A31" s="28"/>
      <c r="B31" s="9"/>
      <c r="C31" s="38"/>
      <c r="D31" s="38"/>
      <c r="E31" s="9">
        <v>6526</v>
      </c>
      <c r="F31" s="9" t="s">
        <v>80</v>
      </c>
      <c r="G31" s="39">
        <v>87046.87</v>
      </c>
      <c r="H31" s="36">
        <v>108622</v>
      </c>
      <c r="I31" s="36">
        <v>108622</v>
      </c>
      <c r="J31" s="39">
        <v>82934.27</v>
      </c>
      <c r="K31" s="36">
        <f t="shared" si="0"/>
        <v>95.275418863423823</v>
      </c>
      <c r="L31" s="36">
        <f t="shared" si="1"/>
        <v>76.351264016497581</v>
      </c>
    </row>
    <row r="32" spans="1:12" ht="25.5" x14ac:dyDescent="0.25">
      <c r="A32" s="28"/>
      <c r="B32" s="9"/>
      <c r="C32" s="9">
        <v>66</v>
      </c>
      <c r="D32" s="38"/>
      <c r="E32" s="9"/>
      <c r="F32" s="9" t="s">
        <v>81</v>
      </c>
      <c r="G32" s="36">
        <f>G33+G36</f>
        <v>62669.880000000005</v>
      </c>
      <c r="H32" s="36">
        <f>H33+H36</f>
        <v>215476</v>
      </c>
      <c r="I32" s="36">
        <f>I33+I36</f>
        <v>215476</v>
      </c>
      <c r="J32" s="36">
        <f>J33+J36</f>
        <v>59896.619999999995</v>
      </c>
      <c r="K32" s="36">
        <f t="shared" si="0"/>
        <v>95.574812014958368</v>
      </c>
      <c r="L32" s="36">
        <f t="shared" si="1"/>
        <v>27.797350981083742</v>
      </c>
    </row>
    <row r="33" spans="1:12" x14ac:dyDescent="0.25">
      <c r="A33" s="28"/>
      <c r="B33" s="9"/>
      <c r="C33" s="38"/>
      <c r="D33" s="9" t="s">
        <v>82</v>
      </c>
      <c r="E33" s="9"/>
      <c r="F33" s="9" t="s">
        <v>25</v>
      </c>
      <c r="G33" s="36">
        <f t="shared" ref="G33" si="10">G34+G35</f>
        <v>62669.880000000005</v>
      </c>
      <c r="H33" s="36">
        <f t="shared" ref="H33:J33" si="11">H34+H35</f>
        <v>185476</v>
      </c>
      <c r="I33" s="36">
        <f t="shared" ref="I33" si="12">I34+I35</f>
        <v>185476</v>
      </c>
      <c r="J33" s="36">
        <f t="shared" si="11"/>
        <v>59896.619999999995</v>
      </c>
      <c r="K33" s="36">
        <f t="shared" si="0"/>
        <v>95.574812014958368</v>
      </c>
      <c r="L33" s="36">
        <f t="shared" si="1"/>
        <v>32.293461148612217</v>
      </c>
    </row>
    <row r="34" spans="1:12" x14ac:dyDescent="0.25">
      <c r="A34" s="28"/>
      <c r="B34" s="9"/>
      <c r="C34" s="38"/>
      <c r="D34" s="38"/>
      <c r="E34" s="9" t="s">
        <v>83</v>
      </c>
      <c r="F34" s="9" t="s">
        <v>26</v>
      </c>
      <c r="G34" s="39">
        <v>21692.62</v>
      </c>
      <c r="H34" s="36">
        <v>51652</v>
      </c>
      <c r="I34" s="36">
        <v>51652</v>
      </c>
      <c r="J34" s="39">
        <v>15455.03</v>
      </c>
      <c r="K34" s="36">
        <f t="shared" si="0"/>
        <v>71.24556646453955</v>
      </c>
      <c r="L34" s="36">
        <f t="shared" si="1"/>
        <v>29.921455122744522</v>
      </c>
    </row>
    <row r="35" spans="1:12" x14ac:dyDescent="0.25">
      <c r="A35" s="28"/>
      <c r="B35" s="9"/>
      <c r="C35" s="38"/>
      <c r="D35" s="38"/>
      <c r="E35" s="9" t="s">
        <v>84</v>
      </c>
      <c r="F35" s="9" t="s">
        <v>85</v>
      </c>
      <c r="G35" s="39">
        <v>40977.26</v>
      </c>
      <c r="H35" s="36">
        <v>133824</v>
      </c>
      <c r="I35" s="36">
        <v>133824</v>
      </c>
      <c r="J35" s="39">
        <v>44441.59</v>
      </c>
      <c r="K35" s="36">
        <f t="shared" si="0"/>
        <v>108.45427439511572</v>
      </c>
      <c r="L35" s="36">
        <f t="shared" si="1"/>
        <v>33.208983440937345</v>
      </c>
    </row>
    <row r="36" spans="1:12" ht="25.5" x14ac:dyDescent="0.25">
      <c r="A36" s="28"/>
      <c r="B36" s="9"/>
      <c r="C36" s="38"/>
      <c r="D36" s="94">
        <v>663</v>
      </c>
      <c r="E36" s="9"/>
      <c r="F36" s="9" t="s">
        <v>278</v>
      </c>
      <c r="G36" s="36">
        <v>0</v>
      </c>
      <c r="H36" s="36">
        <f t="shared" ref="H36:J36" si="13">H37</f>
        <v>30000</v>
      </c>
      <c r="I36" s="36">
        <f t="shared" si="13"/>
        <v>30000</v>
      </c>
      <c r="J36" s="36">
        <f t="shared" si="13"/>
        <v>0</v>
      </c>
      <c r="K36" s="36">
        <v>0</v>
      </c>
      <c r="L36" s="36">
        <f t="shared" si="1"/>
        <v>0</v>
      </c>
    </row>
    <row r="37" spans="1:12" x14ac:dyDescent="0.25">
      <c r="A37" s="28"/>
      <c r="B37" s="9"/>
      <c r="C37" s="38"/>
      <c r="D37" s="38"/>
      <c r="E37" s="9">
        <v>6631</v>
      </c>
      <c r="F37" s="9" t="s">
        <v>262</v>
      </c>
      <c r="G37" s="39">
        <v>0</v>
      </c>
      <c r="H37" s="36">
        <v>30000</v>
      </c>
      <c r="I37" s="36">
        <v>30000</v>
      </c>
      <c r="J37" s="39">
        <v>0</v>
      </c>
      <c r="K37" s="36">
        <v>0</v>
      </c>
      <c r="L37" s="36">
        <f t="shared" si="1"/>
        <v>0</v>
      </c>
    </row>
    <row r="38" spans="1:12" ht="15" customHeight="1" x14ac:dyDescent="0.25">
      <c r="A38" s="28"/>
      <c r="B38" s="9"/>
      <c r="C38" s="94">
        <v>67</v>
      </c>
      <c r="D38" s="38"/>
      <c r="E38" s="9"/>
      <c r="F38" s="9" t="s">
        <v>246</v>
      </c>
      <c r="G38" s="36">
        <f t="shared" ref="G38:J38" si="14">+G39</f>
        <v>303491.11</v>
      </c>
      <c r="H38" s="36">
        <f t="shared" si="14"/>
        <v>700000</v>
      </c>
      <c r="I38" s="36">
        <f t="shared" si="14"/>
        <v>700000</v>
      </c>
      <c r="J38" s="36">
        <f t="shared" si="14"/>
        <v>294327.58</v>
      </c>
      <c r="K38" s="36">
        <f t="shared" si="0"/>
        <v>96.980626549489386</v>
      </c>
      <c r="L38" s="36">
        <f t="shared" si="1"/>
        <v>42.046797142857145</v>
      </c>
    </row>
    <row r="39" spans="1:12" ht="25.5" x14ac:dyDescent="0.25">
      <c r="A39" s="28"/>
      <c r="B39" s="9"/>
      <c r="C39" s="38"/>
      <c r="D39" s="9" t="s">
        <v>86</v>
      </c>
      <c r="E39" s="9"/>
      <c r="F39" s="9" t="s">
        <v>87</v>
      </c>
      <c r="G39" s="36">
        <f>G40</f>
        <v>303491.11</v>
      </c>
      <c r="H39" s="36">
        <f>H40</f>
        <v>700000</v>
      </c>
      <c r="I39" s="36">
        <f>I40</f>
        <v>700000</v>
      </c>
      <c r="J39" s="36">
        <f>J40</f>
        <v>294327.58</v>
      </c>
      <c r="K39" s="36">
        <f t="shared" si="0"/>
        <v>96.980626549489386</v>
      </c>
      <c r="L39" s="36">
        <f t="shared" si="1"/>
        <v>42.046797142857145</v>
      </c>
    </row>
    <row r="40" spans="1:12" x14ac:dyDescent="0.25">
      <c r="A40" s="28"/>
      <c r="B40" s="9"/>
      <c r="C40" s="38"/>
      <c r="D40" s="38"/>
      <c r="E40" s="9" t="s">
        <v>88</v>
      </c>
      <c r="F40" s="9" t="s">
        <v>89</v>
      </c>
      <c r="G40" s="39">
        <v>303491.11</v>
      </c>
      <c r="H40" s="36">
        <v>700000</v>
      </c>
      <c r="I40" s="36">
        <v>700000</v>
      </c>
      <c r="J40" s="39">
        <v>294327.58</v>
      </c>
      <c r="K40" s="36">
        <f t="shared" si="0"/>
        <v>96.980626549489386</v>
      </c>
      <c r="L40" s="36">
        <f t="shared" si="1"/>
        <v>42.046797142857145</v>
      </c>
    </row>
    <row r="41" spans="1:12" x14ac:dyDescent="0.25">
      <c r="A41" s="28"/>
      <c r="B41" s="9"/>
      <c r="C41" s="9" t="s">
        <v>90</v>
      </c>
      <c r="D41" s="38"/>
      <c r="E41" s="9"/>
      <c r="F41" s="9" t="s">
        <v>91</v>
      </c>
      <c r="G41" s="36">
        <f t="shared" ref="G41" si="15">G42+G44</f>
        <v>0.01</v>
      </c>
      <c r="H41" s="36">
        <f t="shared" ref="H41:J41" si="16">H42+H44</f>
        <v>1050</v>
      </c>
      <c r="I41" s="36">
        <f t="shared" si="16"/>
        <v>1050</v>
      </c>
      <c r="J41" s="36">
        <f t="shared" si="16"/>
        <v>1924.46</v>
      </c>
      <c r="K41" s="36">
        <f t="shared" si="0"/>
        <v>19244600</v>
      </c>
      <c r="L41" s="36">
        <f t="shared" si="1"/>
        <v>183.28190476190477</v>
      </c>
    </row>
    <row r="42" spans="1:12" x14ac:dyDescent="0.25">
      <c r="A42" s="28"/>
      <c r="B42" s="9"/>
      <c r="C42" s="38"/>
      <c r="D42" s="9">
        <v>681</v>
      </c>
      <c r="E42" s="9"/>
      <c r="F42" s="9" t="s">
        <v>269</v>
      </c>
      <c r="G42" s="36">
        <f t="shared" ref="G42:J42" si="17">G43</f>
        <v>0</v>
      </c>
      <c r="H42" s="36">
        <f t="shared" si="17"/>
        <v>0</v>
      </c>
      <c r="I42" s="36">
        <f t="shared" si="17"/>
        <v>0</v>
      </c>
      <c r="J42" s="36">
        <f t="shared" si="17"/>
        <v>1924.46</v>
      </c>
      <c r="K42" s="36">
        <v>0</v>
      </c>
      <c r="L42" s="36">
        <v>0</v>
      </c>
    </row>
    <row r="43" spans="1:12" x14ac:dyDescent="0.25">
      <c r="A43" s="28"/>
      <c r="B43" s="9"/>
      <c r="C43" s="38"/>
      <c r="D43" s="9"/>
      <c r="E43" s="9">
        <v>6819</v>
      </c>
      <c r="F43" s="9" t="s">
        <v>269</v>
      </c>
      <c r="G43" s="36"/>
      <c r="H43" s="36">
        <v>0</v>
      </c>
      <c r="I43" s="36">
        <v>0</v>
      </c>
      <c r="J43" s="36">
        <v>1924.46</v>
      </c>
      <c r="K43" s="36">
        <v>0</v>
      </c>
      <c r="L43" s="36">
        <v>0</v>
      </c>
    </row>
    <row r="44" spans="1:12" x14ac:dyDescent="0.25">
      <c r="A44" s="28"/>
      <c r="B44" s="9"/>
      <c r="C44" s="38"/>
      <c r="D44" s="9">
        <v>683</v>
      </c>
      <c r="E44" s="9"/>
      <c r="F44" s="9" t="s">
        <v>92</v>
      </c>
      <c r="G44" s="36">
        <f t="shared" ref="G44:J44" si="18">G45</f>
        <v>0.01</v>
      </c>
      <c r="H44" s="36">
        <f t="shared" si="18"/>
        <v>1050</v>
      </c>
      <c r="I44" s="36">
        <f t="shared" si="18"/>
        <v>1050</v>
      </c>
      <c r="J44" s="36">
        <f t="shared" si="18"/>
        <v>0</v>
      </c>
      <c r="K44" s="36">
        <f t="shared" si="0"/>
        <v>0</v>
      </c>
      <c r="L44" s="36">
        <f t="shared" si="1"/>
        <v>0</v>
      </c>
    </row>
    <row r="45" spans="1:12" x14ac:dyDescent="0.25">
      <c r="A45" s="28"/>
      <c r="B45" s="108"/>
      <c r="C45" s="109"/>
      <c r="D45" s="109"/>
      <c r="E45" s="108" t="s">
        <v>93</v>
      </c>
      <c r="F45" s="108" t="s">
        <v>92</v>
      </c>
      <c r="G45" s="111">
        <v>0.01</v>
      </c>
      <c r="H45" s="110">
        <v>1050</v>
      </c>
      <c r="I45" s="110">
        <v>1050</v>
      </c>
      <c r="J45" s="111">
        <v>0</v>
      </c>
      <c r="K45" s="36">
        <f t="shared" si="0"/>
        <v>0</v>
      </c>
      <c r="L45" s="36">
        <f t="shared" si="1"/>
        <v>0</v>
      </c>
    </row>
    <row r="46" spans="1:12" x14ac:dyDescent="0.25">
      <c r="A46" s="112"/>
      <c r="B46" s="9"/>
      <c r="C46" s="38"/>
      <c r="D46" s="38"/>
      <c r="E46" s="9"/>
      <c r="F46" s="9"/>
      <c r="G46" s="39"/>
      <c r="H46" s="36"/>
      <c r="I46" s="36"/>
      <c r="J46" s="39"/>
      <c r="K46" s="36">
        <v>0</v>
      </c>
      <c r="L46" s="36">
        <v>0</v>
      </c>
    </row>
    <row r="47" spans="1:12" x14ac:dyDescent="0.25">
      <c r="A47" s="112"/>
      <c r="B47" s="9">
        <v>7</v>
      </c>
      <c r="C47" s="38"/>
      <c r="D47" s="38"/>
      <c r="E47" s="9"/>
      <c r="F47" s="9" t="s">
        <v>314</v>
      </c>
      <c r="G47" s="39">
        <f>G48</f>
        <v>0</v>
      </c>
      <c r="H47" s="36">
        <f>SUM(H48)</f>
        <v>3250</v>
      </c>
      <c r="I47" s="36">
        <f>SUM(I48)</f>
        <v>3250</v>
      </c>
      <c r="J47" s="39">
        <f>J48</f>
        <v>0</v>
      </c>
      <c r="K47" s="36">
        <v>0</v>
      </c>
      <c r="L47" s="36">
        <f t="shared" si="1"/>
        <v>0</v>
      </c>
    </row>
    <row r="48" spans="1:12" x14ac:dyDescent="0.25">
      <c r="A48" s="112"/>
      <c r="B48" s="9"/>
      <c r="C48" s="94">
        <v>72</v>
      </c>
      <c r="D48" s="38"/>
      <c r="E48" s="9"/>
      <c r="F48" s="9" t="s">
        <v>313</v>
      </c>
      <c r="G48" s="39">
        <f>G49</f>
        <v>0</v>
      </c>
      <c r="H48" s="36">
        <f>SUM(H49)</f>
        <v>3250</v>
      </c>
      <c r="I48" s="36">
        <f>SUM(I49)</f>
        <v>3250</v>
      </c>
      <c r="J48" s="39">
        <f>J49</f>
        <v>0</v>
      </c>
      <c r="K48" s="36">
        <v>0</v>
      </c>
      <c r="L48" s="36">
        <f t="shared" si="1"/>
        <v>0</v>
      </c>
    </row>
    <row r="49" spans="1:12" x14ac:dyDescent="0.25">
      <c r="A49" s="112"/>
      <c r="B49" s="9"/>
      <c r="C49" s="38"/>
      <c r="D49" s="94">
        <v>723</v>
      </c>
      <c r="E49" s="9"/>
      <c r="F49" s="9" t="s">
        <v>312</v>
      </c>
      <c r="G49" s="39">
        <f>G50</f>
        <v>0</v>
      </c>
      <c r="H49" s="36">
        <f>SUM(H50:H51)</f>
        <v>3250</v>
      </c>
      <c r="I49" s="36">
        <f>SUM(I50:I51)</f>
        <v>3250</v>
      </c>
      <c r="J49" s="39">
        <f>J50</f>
        <v>0</v>
      </c>
      <c r="K49" s="36">
        <v>0</v>
      </c>
      <c r="L49" s="36">
        <f t="shared" si="1"/>
        <v>0</v>
      </c>
    </row>
    <row r="50" spans="1:12" x14ac:dyDescent="0.25">
      <c r="A50" s="112"/>
      <c r="B50" s="9"/>
      <c r="C50" s="38"/>
      <c r="D50" s="38"/>
      <c r="E50" s="9">
        <v>7231</v>
      </c>
      <c r="F50" s="9" t="s">
        <v>311</v>
      </c>
      <c r="G50" s="39">
        <v>0</v>
      </c>
      <c r="H50" s="36">
        <v>0</v>
      </c>
      <c r="I50" s="36">
        <v>0</v>
      </c>
      <c r="J50" s="39">
        <v>0</v>
      </c>
      <c r="K50" s="36">
        <v>0</v>
      </c>
      <c r="L50" s="36">
        <v>0</v>
      </c>
    </row>
    <row r="51" spans="1:12" ht="18" x14ac:dyDescent="0.25">
      <c r="A51" s="28"/>
      <c r="B51" s="115"/>
      <c r="C51" s="115"/>
      <c r="D51" s="115"/>
      <c r="E51" s="9">
        <v>7233</v>
      </c>
      <c r="F51" s="9" t="s">
        <v>275</v>
      </c>
      <c r="G51" s="36">
        <v>0</v>
      </c>
      <c r="H51" s="36">
        <v>3250</v>
      </c>
      <c r="I51" s="36">
        <v>3250</v>
      </c>
      <c r="J51" s="39">
        <v>0</v>
      </c>
      <c r="K51" s="36">
        <v>0</v>
      </c>
      <c r="L51" s="36">
        <f t="shared" si="1"/>
        <v>0</v>
      </c>
    </row>
    <row r="52" spans="1:12" ht="36.75" customHeight="1" x14ac:dyDescent="0.25">
      <c r="B52" s="157" t="s">
        <v>6</v>
      </c>
      <c r="C52" s="158"/>
      <c r="D52" s="158"/>
      <c r="E52" s="158"/>
      <c r="F52" s="159"/>
      <c r="G52" s="20" t="s">
        <v>327</v>
      </c>
      <c r="H52" s="20" t="s">
        <v>325</v>
      </c>
      <c r="I52" s="20" t="s">
        <v>326</v>
      </c>
      <c r="J52" s="20" t="s">
        <v>328</v>
      </c>
      <c r="K52" s="20" t="s">
        <v>18</v>
      </c>
      <c r="L52" s="20" t="s">
        <v>44</v>
      </c>
    </row>
    <row r="53" spans="1:12" x14ac:dyDescent="0.25">
      <c r="B53" s="154">
        <v>1</v>
      </c>
      <c r="C53" s="155"/>
      <c r="D53" s="155"/>
      <c r="E53" s="155"/>
      <c r="F53" s="156"/>
      <c r="G53" s="21">
        <v>2</v>
      </c>
      <c r="H53" s="21">
        <v>3</v>
      </c>
      <c r="I53" s="21">
        <v>4</v>
      </c>
      <c r="J53" s="21">
        <v>5</v>
      </c>
      <c r="K53" s="21" t="s">
        <v>31</v>
      </c>
      <c r="L53" s="21" t="s">
        <v>32</v>
      </c>
    </row>
    <row r="54" spans="1:12" x14ac:dyDescent="0.25">
      <c r="B54" s="62"/>
      <c r="C54" s="62"/>
      <c r="D54" s="62"/>
      <c r="E54" s="62"/>
      <c r="F54" s="55" t="s">
        <v>42</v>
      </c>
      <c r="G54" s="52">
        <f>G55+G113</f>
        <v>821509.6399999999</v>
      </c>
      <c r="H54" s="52">
        <f>H55+H113</f>
        <v>1357209</v>
      </c>
      <c r="I54" s="52">
        <f>I55+I113</f>
        <v>1357209</v>
      </c>
      <c r="J54" s="52">
        <f>J55+J113</f>
        <v>575056.21000000008</v>
      </c>
      <c r="K54" s="65">
        <f>J54/G54*100</f>
        <v>69.999934510811116</v>
      </c>
      <c r="L54" s="65">
        <f>J54/I54*100</f>
        <v>42.370497837842223</v>
      </c>
    </row>
    <row r="55" spans="1:12" x14ac:dyDescent="0.25">
      <c r="B55" s="64">
        <v>3</v>
      </c>
      <c r="C55" s="64"/>
      <c r="D55" s="38"/>
      <c r="E55" s="38"/>
      <c r="F55" s="63" t="s">
        <v>3</v>
      </c>
      <c r="G55" s="53">
        <f>G56+G63+G96+G104+G107</f>
        <v>476084.70999999996</v>
      </c>
      <c r="H55" s="53">
        <f>H56+H63+H96+H104+H107</f>
        <v>1167255</v>
      </c>
      <c r="I55" s="53">
        <f>I56+I63+I96+I104+I107</f>
        <v>1167255</v>
      </c>
      <c r="J55" s="53">
        <f>J56+J63+J96+J104+J107</f>
        <v>575056.21000000008</v>
      </c>
      <c r="K55" s="56">
        <f t="shared" ref="K55:K118" si="19">J55/G55*100</f>
        <v>120.78863234234095</v>
      </c>
      <c r="L55" s="56">
        <f t="shared" ref="L55:L118" si="20">J55/I55*100</f>
        <v>49.265688302898688</v>
      </c>
    </row>
    <row r="56" spans="1:12" x14ac:dyDescent="0.25">
      <c r="B56" s="57"/>
      <c r="C56" s="58">
        <v>31</v>
      </c>
      <c r="D56" s="38"/>
      <c r="E56" s="38"/>
      <c r="F56" s="63" t="s">
        <v>4</v>
      </c>
      <c r="G56" s="53">
        <f t="shared" ref="G56" si="21">G57+G59+G61</f>
        <v>361504.98</v>
      </c>
      <c r="H56" s="53">
        <f>H57+H59+H61</f>
        <v>829561</v>
      </c>
      <c r="I56" s="53">
        <f>I57+I59+I61</f>
        <v>829561</v>
      </c>
      <c r="J56" s="53">
        <f t="shared" ref="J56" si="22">J57+J59+J61</f>
        <v>374333.42</v>
      </c>
      <c r="K56" s="56">
        <f t="shared" si="19"/>
        <v>103.54862054735734</v>
      </c>
      <c r="L56" s="56">
        <f t="shared" si="20"/>
        <v>45.124278986114341</v>
      </c>
    </row>
    <row r="57" spans="1:12" x14ac:dyDescent="0.25">
      <c r="B57" s="57"/>
      <c r="C57" s="38"/>
      <c r="D57" s="58">
        <v>311</v>
      </c>
      <c r="E57" s="62"/>
      <c r="F57" s="57" t="s">
        <v>27</v>
      </c>
      <c r="G57" s="48">
        <f t="shared" ref="G57:J57" si="23">G58</f>
        <v>304090.06</v>
      </c>
      <c r="H57" s="48">
        <f t="shared" si="23"/>
        <v>665009</v>
      </c>
      <c r="I57" s="48">
        <f t="shared" si="23"/>
        <v>665009</v>
      </c>
      <c r="J57" s="48">
        <f t="shared" si="23"/>
        <v>313893.23</v>
      </c>
      <c r="K57" s="56">
        <f t="shared" si="19"/>
        <v>103.22377193124956</v>
      </c>
      <c r="L57" s="56">
        <f t="shared" si="20"/>
        <v>47.201350658412139</v>
      </c>
    </row>
    <row r="58" spans="1:12" x14ac:dyDescent="0.25">
      <c r="B58" s="57"/>
      <c r="C58" s="38"/>
      <c r="D58" s="38"/>
      <c r="E58" s="58">
        <v>3111</v>
      </c>
      <c r="F58" s="57" t="s">
        <v>28</v>
      </c>
      <c r="G58" s="48">
        <v>304090.06</v>
      </c>
      <c r="H58" s="48">
        <v>665009</v>
      </c>
      <c r="I58" s="48">
        <v>665009</v>
      </c>
      <c r="J58" s="48">
        <v>313893.23</v>
      </c>
      <c r="K58" s="56">
        <f t="shared" si="19"/>
        <v>103.22377193124956</v>
      </c>
      <c r="L58" s="56">
        <f t="shared" si="20"/>
        <v>47.201350658412139</v>
      </c>
    </row>
    <row r="59" spans="1:12" x14ac:dyDescent="0.25">
      <c r="B59" s="57"/>
      <c r="C59" s="38"/>
      <c r="D59" s="58" t="s">
        <v>146</v>
      </c>
      <c r="E59" s="62"/>
      <c r="F59" s="57" t="s">
        <v>147</v>
      </c>
      <c r="G59" s="48">
        <f t="shared" ref="G59:J59" si="24">G60</f>
        <v>8100</v>
      </c>
      <c r="H59" s="48">
        <f t="shared" si="24"/>
        <v>37143</v>
      </c>
      <c r="I59" s="48">
        <f t="shared" si="24"/>
        <v>37143</v>
      </c>
      <c r="J59" s="48">
        <f t="shared" si="24"/>
        <v>7870</v>
      </c>
      <c r="K59" s="56">
        <f t="shared" si="19"/>
        <v>97.160493827160494</v>
      </c>
      <c r="L59" s="56">
        <f t="shared" si="20"/>
        <v>21.188380044692135</v>
      </c>
    </row>
    <row r="60" spans="1:12" x14ac:dyDescent="0.25">
      <c r="B60" s="57"/>
      <c r="C60" s="38"/>
      <c r="D60" s="38"/>
      <c r="E60" s="58" t="s">
        <v>148</v>
      </c>
      <c r="F60" s="57" t="s">
        <v>147</v>
      </c>
      <c r="G60" s="116">
        <v>8100</v>
      </c>
      <c r="H60" s="48">
        <v>37143</v>
      </c>
      <c r="I60" s="125">
        <v>37143</v>
      </c>
      <c r="J60" s="48">
        <v>7870</v>
      </c>
      <c r="K60" s="56">
        <f t="shared" si="19"/>
        <v>97.160493827160494</v>
      </c>
      <c r="L60" s="56">
        <f t="shared" si="20"/>
        <v>21.188380044692135</v>
      </c>
    </row>
    <row r="61" spans="1:12" x14ac:dyDescent="0.25">
      <c r="B61" s="57"/>
      <c r="C61" s="38"/>
      <c r="D61" s="58">
        <v>313</v>
      </c>
      <c r="E61" s="62"/>
      <c r="F61" s="57" t="s">
        <v>149</v>
      </c>
      <c r="G61" s="59">
        <f t="shared" ref="G61:J61" si="25">G62</f>
        <v>49314.92</v>
      </c>
      <c r="H61" s="59">
        <f t="shared" si="25"/>
        <v>127409</v>
      </c>
      <c r="I61" s="59">
        <f t="shared" si="25"/>
        <v>127409</v>
      </c>
      <c r="J61" s="59">
        <f t="shared" si="25"/>
        <v>52570.19</v>
      </c>
      <c r="K61" s="56">
        <f t="shared" si="19"/>
        <v>106.60098404296308</v>
      </c>
      <c r="L61" s="56">
        <f t="shared" si="20"/>
        <v>41.260970575077117</v>
      </c>
    </row>
    <row r="62" spans="1:12" x14ac:dyDescent="0.25">
      <c r="B62" s="57"/>
      <c r="C62" s="38"/>
      <c r="D62" s="38"/>
      <c r="E62" s="58">
        <v>3132</v>
      </c>
      <c r="F62" s="57" t="s">
        <v>150</v>
      </c>
      <c r="G62" s="117">
        <v>49314.92</v>
      </c>
      <c r="H62" s="59">
        <v>127409</v>
      </c>
      <c r="I62" s="117">
        <v>127409</v>
      </c>
      <c r="J62" s="59">
        <v>52570.19</v>
      </c>
      <c r="K62" s="56">
        <f t="shared" si="19"/>
        <v>106.60098404296308</v>
      </c>
      <c r="L62" s="56">
        <f t="shared" si="20"/>
        <v>41.260970575077117</v>
      </c>
    </row>
    <row r="63" spans="1:12" x14ac:dyDescent="0.25">
      <c r="B63" s="57"/>
      <c r="C63" s="58">
        <v>32</v>
      </c>
      <c r="D63" s="38"/>
      <c r="E63" s="62"/>
      <c r="F63" s="63" t="s">
        <v>11</v>
      </c>
      <c r="G63" s="48">
        <f t="shared" ref="G63" si="26">G64+G69+G76+G86+G88</f>
        <v>77335.64</v>
      </c>
      <c r="H63" s="48">
        <f>H64+H69+H76+H86+H88</f>
        <v>328606</v>
      </c>
      <c r="I63" s="48">
        <f>I64+I69+I76+I86+I88</f>
        <v>328606</v>
      </c>
      <c r="J63" s="48">
        <f t="shared" ref="J63" si="27">J64+J69+J76+J86+J88</f>
        <v>200478.25000000003</v>
      </c>
      <c r="K63" s="56">
        <f t="shared" si="19"/>
        <v>259.23138413285261</v>
      </c>
      <c r="L63" s="56">
        <f t="shared" si="20"/>
        <v>61.008700388915614</v>
      </c>
    </row>
    <row r="64" spans="1:12" x14ac:dyDescent="0.25">
      <c r="B64" s="57"/>
      <c r="C64" s="38"/>
      <c r="D64" s="58">
        <v>321</v>
      </c>
      <c r="E64" s="62"/>
      <c r="F64" s="57" t="s">
        <v>29</v>
      </c>
      <c r="G64" s="48">
        <f t="shared" ref="G64" si="28">G65+G66+G67+G68</f>
        <v>10628.490000000002</v>
      </c>
      <c r="H64" s="48">
        <f>SUM(H65:H68)</f>
        <v>42346</v>
      </c>
      <c r="I64" s="48">
        <f t="shared" ref="I64:J64" si="29">I65+I66+I67+I68</f>
        <v>42346</v>
      </c>
      <c r="J64" s="48">
        <f t="shared" si="29"/>
        <v>12149.06</v>
      </c>
      <c r="K64" s="56">
        <f t="shared" si="19"/>
        <v>114.30654777865902</v>
      </c>
      <c r="L64" s="56">
        <f t="shared" si="20"/>
        <v>28.689982524913805</v>
      </c>
    </row>
    <row r="65" spans="2:12" x14ac:dyDescent="0.25">
      <c r="B65" s="57"/>
      <c r="C65" s="38"/>
      <c r="D65" s="38"/>
      <c r="E65" s="58" t="s">
        <v>151</v>
      </c>
      <c r="F65" s="57" t="s">
        <v>30</v>
      </c>
      <c r="G65" s="118">
        <v>955.12</v>
      </c>
      <c r="H65" s="48">
        <v>11103</v>
      </c>
      <c r="I65" s="125">
        <v>11103</v>
      </c>
      <c r="J65" s="48">
        <v>3281.83</v>
      </c>
      <c r="K65" s="56">
        <f t="shared" si="19"/>
        <v>343.60394505402462</v>
      </c>
      <c r="L65" s="56">
        <f t="shared" si="20"/>
        <v>29.558047374583445</v>
      </c>
    </row>
    <row r="66" spans="2:12" x14ac:dyDescent="0.25">
      <c r="B66" s="57"/>
      <c r="C66" s="38"/>
      <c r="D66" s="38"/>
      <c r="E66" s="58" t="s">
        <v>152</v>
      </c>
      <c r="F66" s="60" t="s">
        <v>153</v>
      </c>
      <c r="G66" s="118">
        <v>9673.3700000000008</v>
      </c>
      <c r="H66" s="48">
        <v>25636</v>
      </c>
      <c r="I66" s="125">
        <v>25636</v>
      </c>
      <c r="J66" s="48">
        <v>8767.23</v>
      </c>
      <c r="K66" s="56">
        <f t="shared" si="19"/>
        <v>90.632633715034146</v>
      </c>
      <c r="L66" s="56">
        <f t="shared" si="20"/>
        <v>34.198899984396938</v>
      </c>
    </row>
    <row r="67" spans="2:12" x14ac:dyDescent="0.25">
      <c r="B67" s="57"/>
      <c r="C67" s="38"/>
      <c r="D67" s="38"/>
      <c r="E67" s="58" t="s">
        <v>154</v>
      </c>
      <c r="F67" s="60" t="s">
        <v>155</v>
      </c>
      <c r="G67" s="118">
        <v>0</v>
      </c>
      <c r="H67" s="48">
        <v>3498</v>
      </c>
      <c r="I67" s="125">
        <v>3498</v>
      </c>
      <c r="J67" s="48">
        <v>100</v>
      </c>
      <c r="K67" s="56">
        <v>0</v>
      </c>
      <c r="L67" s="56">
        <f t="shared" si="20"/>
        <v>2.8587764436821042</v>
      </c>
    </row>
    <row r="68" spans="2:12" x14ac:dyDescent="0.25">
      <c r="B68" s="57"/>
      <c r="C68" s="38"/>
      <c r="D68" s="38"/>
      <c r="E68" s="58" t="s">
        <v>279</v>
      </c>
      <c r="F68" s="60" t="s">
        <v>280</v>
      </c>
      <c r="G68" s="118">
        <v>0</v>
      </c>
      <c r="H68" s="48">
        <v>2109</v>
      </c>
      <c r="I68" s="125">
        <v>2109</v>
      </c>
      <c r="J68" s="48">
        <v>0</v>
      </c>
      <c r="K68" s="56">
        <v>0</v>
      </c>
      <c r="L68" s="56">
        <f t="shared" si="20"/>
        <v>0</v>
      </c>
    </row>
    <row r="69" spans="2:12" x14ac:dyDescent="0.25">
      <c r="B69" s="57"/>
      <c r="C69" s="38"/>
      <c r="D69" s="58">
        <v>322</v>
      </c>
      <c r="E69" s="62"/>
      <c r="F69" s="57" t="s">
        <v>156</v>
      </c>
      <c r="G69" s="61">
        <f t="shared" ref="G69" si="30">G70+G71+G72+G73+G74+G75</f>
        <v>13376.439999999999</v>
      </c>
      <c r="H69" s="61">
        <f t="shared" ref="H69:J69" si="31">H70+H71+H72+H73+H74+H75</f>
        <v>50522</v>
      </c>
      <c r="I69" s="61">
        <f t="shared" ref="I69" si="32">I70+I71+I72+I73+I74+I75</f>
        <v>50522</v>
      </c>
      <c r="J69" s="61">
        <f t="shared" si="31"/>
        <v>24213.040000000001</v>
      </c>
      <c r="K69" s="56">
        <f t="shared" si="19"/>
        <v>181.01258630846476</v>
      </c>
      <c r="L69" s="56">
        <f t="shared" si="20"/>
        <v>47.925735323225524</v>
      </c>
    </row>
    <row r="70" spans="2:12" x14ac:dyDescent="0.25">
      <c r="B70" s="57"/>
      <c r="C70" s="38"/>
      <c r="D70" s="38"/>
      <c r="E70" s="58" t="s">
        <v>157</v>
      </c>
      <c r="F70" s="57" t="s">
        <v>158</v>
      </c>
      <c r="G70" s="119">
        <v>0</v>
      </c>
      <c r="H70" s="61">
        <v>5046</v>
      </c>
      <c r="I70" s="61">
        <v>5046</v>
      </c>
      <c r="J70" s="61">
        <v>2451.14</v>
      </c>
      <c r="K70" s="56">
        <v>0</v>
      </c>
      <c r="L70" s="56">
        <f t="shared" si="20"/>
        <v>48.575901704320252</v>
      </c>
    </row>
    <row r="71" spans="2:12" x14ac:dyDescent="0.25">
      <c r="B71" s="57"/>
      <c r="C71" s="38"/>
      <c r="D71" s="38"/>
      <c r="E71" s="58" t="s">
        <v>159</v>
      </c>
      <c r="F71" s="57" t="s">
        <v>160</v>
      </c>
      <c r="G71" s="119">
        <v>1371.25</v>
      </c>
      <c r="H71" s="61">
        <v>3982</v>
      </c>
      <c r="I71" s="61">
        <v>3982</v>
      </c>
      <c r="J71" s="61">
        <v>0</v>
      </c>
      <c r="K71" s="56">
        <f t="shared" si="19"/>
        <v>0</v>
      </c>
      <c r="L71" s="56">
        <f t="shared" si="20"/>
        <v>0</v>
      </c>
    </row>
    <row r="72" spans="2:12" x14ac:dyDescent="0.25">
      <c r="B72" s="57"/>
      <c r="C72" s="38"/>
      <c r="D72" s="38"/>
      <c r="E72" s="58" t="s">
        <v>161</v>
      </c>
      <c r="F72" s="57" t="s">
        <v>162</v>
      </c>
      <c r="G72" s="119">
        <v>9455.9599999999991</v>
      </c>
      <c r="H72" s="61">
        <v>28131</v>
      </c>
      <c r="I72" s="61">
        <v>28131</v>
      </c>
      <c r="J72" s="61">
        <v>16181.57</v>
      </c>
      <c r="K72" s="56">
        <f t="shared" si="19"/>
        <v>171.1256181286723</v>
      </c>
      <c r="L72" s="56">
        <f t="shared" si="20"/>
        <v>57.522199708506626</v>
      </c>
    </row>
    <row r="73" spans="2:12" x14ac:dyDescent="0.25">
      <c r="B73" s="57"/>
      <c r="C73" s="38"/>
      <c r="D73" s="38"/>
      <c r="E73" s="58" t="s">
        <v>163</v>
      </c>
      <c r="F73" s="60" t="s">
        <v>164</v>
      </c>
      <c r="G73" s="119">
        <v>2383.23</v>
      </c>
      <c r="H73" s="61">
        <v>5401</v>
      </c>
      <c r="I73" s="61">
        <v>5401</v>
      </c>
      <c r="J73" s="61">
        <v>4254.5600000000004</v>
      </c>
      <c r="K73" s="56">
        <f t="shared" si="19"/>
        <v>178.52074705336875</v>
      </c>
      <c r="L73" s="56">
        <f t="shared" si="20"/>
        <v>78.773560451768205</v>
      </c>
    </row>
    <row r="74" spans="2:12" x14ac:dyDescent="0.25">
      <c r="B74" s="57"/>
      <c r="C74" s="38"/>
      <c r="D74" s="38"/>
      <c r="E74" s="58" t="s">
        <v>165</v>
      </c>
      <c r="F74" s="60" t="s">
        <v>166</v>
      </c>
      <c r="G74" s="119">
        <v>166</v>
      </c>
      <c r="H74" s="61">
        <v>2456</v>
      </c>
      <c r="I74" s="61">
        <v>2456</v>
      </c>
      <c r="J74" s="61">
        <v>1325.77</v>
      </c>
      <c r="K74" s="56">
        <f t="shared" si="19"/>
        <v>798.65662650602417</v>
      </c>
      <c r="L74" s="56">
        <f t="shared" si="20"/>
        <v>53.980863192182404</v>
      </c>
    </row>
    <row r="75" spans="2:12" x14ac:dyDescent="0.25">
      <c r="B75" s="57"/>
      <c r="C75" s="38"/>
      <c r="D75" s="38"/>
      <c r="E75" s="58" t="s">
        <v>167</v>
      </c>
      <c r="F75" s="60" t="s">
        <v>168</v>
      </c>
      <c r="G75" s="119">
        <v>0</v>
      </c>
      <c r="H75" s="61">
        <v>5506</v>
      </c>
      <c r="I75" s="61">
        <v>5506</v>
      </c>
      <c r="J75" s="61">
        <v>0</v>
      </c>
      <c r="K75" s="56">
        <v>0</v>
      </c>
      <c r="L75" s="56">
        <f t="shared" si="20"/>
        <v>0</v>
      </c>
    </row>
    <row r="76" spans="2:12" x14ac:dyDescent="0.25">
      <c r="B76" s="57"/>
      <c r="C76" s="38"/>
      <c r="D76" s="58">
        <v>323</v>
      </c>
      <c r="E76" s="62"/>
      <c r="F76" s="57" t="s">
        <v>169</v>
      </c>
      <c r="G76" s="61">
        <f>G77+G78+G79+G80+G81+G82+G83+G84+G85</f>
        <v>53330.71</v>
      </c>
      <c r="H76" s="61">
        <f t="shared" ref="H76" si="33">H77+H78+H79+H80+H81+H82+H83+H84+H85</f>
        <v>218755</v>
      </c>
      <c r="I76" s="61">
        <f t="shared" ref="I76" si="34">I77+I78+I79+I80+I81+I82+I83+I84+I85</f>
        <v>218755</v>
      </c>
      <c r="J76" s="61">
        <f>J77+J78+J79+J80+J81+J82+J83+J84+J85</f>
        <v>154030.30000000002</v>
      </c>
      <c r="K76" s="56">
        <f t="shared" si="19"/>
        <v>288.82101888386637</v>
      </c>
      <c r="L76" s="56">
        <f t="shared" si="20"/>
        <v>70.412242005897014</v>
      </c>
    </row>
    <row r="77" spans="2:12" x14ac:dyDescent="0.25">
      <c r="B77" s="57"/>
      <c r="C77" s="38"/>
      <c r="D77" s="38"/>
      <c r="E77" s="58" t="s">
        <v>170</v>
      </c>
      <c r="F77" s="57" t="s">
        <v>171</v>
      </c>
      <c r="G77" s="120">
        <v>1929.11</v>
      </c>
      <c r="H77" s="48">
        <v>9647</v>
      </c>
      <c r="I77" s="125">
        <v>9647</v>
      </c>
      <c r="J77" s="48">
        <v>2149.62</v>
      </c>
      <c r="K77" s="56">
        <f t="shared" si="19"/>
        <v>111.43065973428162</v>
      </c>
      <c r="L77" s="56">
        <f t="shared" si="20"/>
        <v>22.282782212086659</v>
      </c>
    </row>
    <row r="78" spans="2:12" x14ac:dyDescent="0.25">
      <c r="B78" s="57"/>
      <c r="C78" s="38"/>
      <c r="D78" s="38"/>
      <c r="E78" s="58" t="s">
        <v>172</v>
      </c>
      <c r="F78" s="57" t="s">
        <v>173</v>
      </c>
      <c r="G78" s="120">
        <v>3600</v>
      </c>
      <c r="H78" s="48">
        <v>4642</v>
      </c>
      <c r="I78" s="125">
        <v>4642</v>
      </c>
      <c r="J78" s="48">
        <v>14590.25</v>
      </c>
      <c r="K78" s="56">
        <f t="shared" si="19"/>
        <v>405.28472222222217</v>
      </c>
      <c r="L78" s="56">
        <f t="shared" si="20"/>
        <v>314.3095648427402</v>
      </c>
    </row>
    <row r="79" spans="2:12" x14ac:dyDescent="0.25">
      <c r="B79" s="57"/>
      <c r="C79" s="38"/>
      <c r="D79" s="38"/>
      <c r="E79" s="58">
        <v>3233</v>
      </c>
      <c r="F79" s="57" t="s">
        <v>174</v>
      </c>
      <c r="G79" s="120">
        <v>0</v>
      </c>
      <c r="H79" s="48">
        <v>3318</v>
      </c>
      <c r="I79" s="125">
        <v>3318</v>
      </c>
      <c r="J79" s="48">
        <v>0</v>
      </c>
      <c r="K79" s="56">
        <v>0</v>
      </c>
      <c r="L79" s="56">
        <f t="shared" si="20"/>
        <v>0</v>
      </c>
    </row>
    <row r="80" spans="2:12" x14ac:dyDescent="0.25">
      <c r="B80" s="57"/>
      <c r="C80" s="38"/>
      <c r="D80" s="38"/>
      <c r="E80" s="58" t="s">
        <v>175</v>
      </c>
      <c r="F80" s="57" t="s">
        <v>176</v>
      </c>
      <c r="G80" s="120">
        <v>764.05</v>
      </c>
      <c r="H80" s="48">
        <v>8085</v>
      </c>
      <c r="I80" s="125">
        <v>8085</v>
      </c>
      <c r="J80" s="48">
        <v>5570.98</v>
      </c>
      <c r="K80" s="56">
        <f t="shared" si="19"/>
        <v>729.13814540933174</v>
      </c>
      <c r="L80" s="56">
        <f t="shared" si="20"/>
        <v>68.905132962275815</v>
      </c>
    </row>
    <row r="81" spans="2:12" x14ac:dyDescent="0.25">
      <c r="B81" s="57"/>
      <c r="C81" s="38"/>
      <c r="D81" s="38"/>
      <c r="E81" s="58">
        <v>3235</v>
      </c>
      <c r="F81" s="57" t="s">
        <v>177</v>
      </c>
      <c r="G81" s="120">
        <v>900</v>
      </c>
      <c r="H81" s="48">
        <v>1991</v>
      </c>
      <c r="I81" s="125">
        <v>1991</v>
      </c>
      <c r="J81" s="48">
        <v>0</v>
      </c>
      <c r="K81" s="56">
        <f t="shared" si="19"/>
        <v>0</v>
      </c>
      <c r="L81" s="56">
        <f t="shared" si="20"/>
        <v>0</v>
      </c>
    </row>
    <row r="82" spans="2:12" x14ac:dyDescent="0.25">
      <c r="B82" s="57"/>
      <c r="C82" s="38"/>
      <c r="D82" s="38"/>
      <c r="E82" s="58">
        <v>3236</v>
      </c>
      <c r="F82" s="57" t="s">
        <v>178</v>
      </c>
      <c r="G82" s="120">
        <v>0</v>
      </c>
      <c r="H82" s="48">
        <v>9895</v>
      </c>
      <c r="I82" s="125">
        <v>9895</v>
      </c>
      <c r="J82" s="48">
        <v>135</v>
      </c>
      <c r="K82" s="56">
        <v>0</v>
      </c>
      <c r="L82" s="56">
        <f t="shared" si="20"/>
        <v>1.3643254168772108</v>
      </c>
    </row>
    <row r="83" spans="2:12" x14ac:dyDescent="0.25">
      <c r="B83" s="57"/>
      <c r="C83" s="38"/>
      <c r="D83" s="38"/>
      <c r="E83" s="58">
        <v>3237</v>
      </c>
      <c r="F83" s="57" t="s">
        <v>179</v>
      </c>
      <c r="G83" s="120">
        <v>42287.01</v>
      </c>
      <c r="H83" s="48">
        <v>152980</v>
      </c>
      <c r="I83" s="125">
        <v>152980</v>
      </c>
      <c r="J83" s="48">
        <v>120575.35</v>
      </c>
      <c r="K83" s="56">
        <f t="shared" si="19"/>
        <v>285.13567168735744</v>
      </c>
      <c r="L83" s="56">
        <f t="shared" si="20"/>
        <v>78.817721270754348</v>
      </c>
    </row>
    <row r="84" spans="2:12" x14ac:dyDescent="0.25">
      <c r="B84" s="57"/>
      <c r="C84" s="38"/>
      <c r="D84" s="38"/>
      <c r="E84" s="58" t="s">
        <v>180</v>
      </c>
      <c r="F84" s="57" t="s">
        <v>181</v>
      </c>
      <c r="G84" s="120">
        <v>991.04</v>
      </c>
      <c r="H84" s="48">
        <v>9233</v>
      </c>
      <c r="I84" s="125">
        <v>9233</v>
      </c>
      <c r="J84" s="48">
        <v>966.48</v>
      </c>
      <c r="K84" s="56">
        <f t="shared" si="19"/>
        <v>97.521795285760419</v>
      </c>
      <c r="L84" s="56">
        <f t="shared" si="20"/>
        <v>10.467670313007691</v>
      </c>
    </row>
    <row r="85" spans="2:12" x14ac:dyDescent="0.25">
      <c r="B85" s="57"/>
      <c r="C85" s="38"/>
      <c r="D85" s="38"/>
      <c r="E85" s="58" t="s">
        <v>182</v>
      </c>
      <c r="F85" s="57" t="s">
        <v>183</v>
      </c>
      <c r="G85" s="120">
        <v>2859.5</v>
      </c>
      <c r="H85" s="48">
        <v>18964</v>
      </c>
      <c r="I85" s="125">
        <v>18964</v>
      </c>
      <c r="J85" s="48">
        <v>10042.620000000001</v>
      </c>
      <c r="K85" s="56">
        <f t="shared" si="19"/>
        <v>351.20195838433295</v>
      </c>
      <c r="L85" s="56">
        <f t="shared" si="20"/>
        <v>52.956232862265352</v>
      </c>
    </row>
    <row r="86" spans="2:12" x14ac:dyDescent="0.25">
      <c r="B86" s="57"/>
      <c r="C86" s="38"/>
      <c r="D86" s="58">
        <v>324</v>
      </c>
      <c r="E86" s="62"/>
      <c r="F86" s="57" t="s">
        <v>199</v>
      </c>
      <c r="G86" s="48">
        <f t="shared" ref="G86:J86" si="35">G87</f>
        <v>0</v>
      </c>
      <c r="H86" s="48">
        <f t="shared" si="35"/>
        <v>6044</v>
      </c>
      <c r="I86" s="48">
        <f t="shared" si="35"/>
        <v>6044</v>
      </c>
      <c r="J86" s="48">
        <f t="shared" si="35"/>
        <v>0</v>
      </c>
      <c r="K86" s="56">
        <v>0</v>
      </c>
      <c r="L86" s="56">
        <f t="shared" si="20"/>
        <v>0</v>
      </c>
    </row>
    <row r="87" spans="2:12" x14ac:dyDescent="0.25">
      <c r="B87" s="57"/>
      <c r="C87" s="38"/>
      <c r="D87" s="38"/>
      <c r="E87" s="58">
        <v>3241</v>
      </c>
      <c r="F87" s="57" t="s">
        <v>199</v>
      </c>
      <c r="G87" s="48">
        <v>0</v>
      </c>
      <c r="H87" s="48">
        <v>6044</v>
      </c>
      <c r="I87" s="48">
        <v>6044</v>
      </c>
      <c r="J87" s="48">
        <v>0</v>
      </c>
      <c r="K87" s="56">
        <v>0</v>
      </c>
      <c r="L87" s="56">
        <f t="shared" si="20"/>
        <v>0</v>
      </c>
    </row>
    <row r="88" spans="2:12" x14ac:dyDescent="0.25">
      <c r="B88" s="57"/>
      <c r="D88" s="58">
        <v>329</v>
      </c>
      <c r="E88" s="62"/>
      <c r="F88" s="57" t="s">
        <v>184</v>
      </c>
      <c r="G88" s="48">
        <f t="shared" ref="G88" si="36">G89+G93+G90+G91+G92+G94+G95</f>
        <v>0</v>
      </c>
      <c r="H88" s="48">
        <f t="shared" ref="H88:J88" si="37">H89+H93+H90+H91+H92+H94+H95</f>
        <v>10939</v>
      </c>
      <c r="I88" s="48">
        <f t="shared" si="37"/>
        <v>10939</v>
      </c>
      <c r="J88" s="48">
        <f t="shared" si="37"/>
        <v>10085.85</v>
      </c>
      <c r="K88" s="56">
        <v>0</v>
      </c>
      <c r="L88" s="56">
        <f t="shared" si="20"/>
        <v>92.200841027516233</v>
      </c>
    </row>
    <row r="89" spans="2:12" x14ac:dyDescent="0.25">
      <c r="B89" s="57"/>
      <c r="C89" s="38"/>
      <c r="D89" s="38"/>
      <c r="E89" s="58" t="s">
        <v>185</v>
      </c>
      <c r="F89" s="57" t="s">
        <v>186</v>
      </c>
      <c r="G89" s="121">
        <v>0</v>
      </c>
      <c r="H89" s="48">
        <v>3241</v>
      </c>
      <c r="I89" s="48">
        <v>3241</v>
      </c>
      <c r="J89" s="48">
        <v>7606.82</v>
      </c>
      <c r="K89" s="56">
        <v>0</v>
      </c>
      <c r="L89" s="56">
        <f t="shared" si="20"/>
        <v>234.70595495217523</v>
      </c>
    </row>
    <row r="90" spans="2:12" x14ac:dyDescent="0.25">
      <c r="B90" s="57"/>
      <c r="C90" s="38"/>
      <c r="D90" s="38"/>
      <c r="E90" s="58">
        <v>3292</v>
      </c>
      <c r="F90" s="57" t="s">
        <v>187</v>
      </c>
      <c r="G90" s="121">
        <v>0</v>
      </c>
      <c r="H90" s="48">
        <v>1327</v>
      </c>
      <c r="I90" s="48">
        <v>1327</v>
      </c>
      <c r="J90" s="48">
        <v>206</v>
      </c>
      <c r="K90" s="56">
        <v>0</v>
      </c>
      <c r="L90" s="56">
        <f t="shared" si="20"/>
        <v>15.523737754333084</v>
      </c>
    </row>
    <row r="91" spans="2:12" x14ac:dyDescent="0.25">
      <c r="B91" s="57"/>
      <c r="C91" s="38"/>
      <c r="D91" s="38"/>
      <c r="E91" s="58" t="s">
        <v>188</v>
      </c>
      <c r="F91" s="57" t="s">
        <v>189</v>
      </c>
      <c r="G91" s="121">
        <v>0</v>
      </c>
      <c r="H91" s="48">
        <v>1327</v>
      </c>
      <c r="I91" s="48">
        <v>1327</v>
      </c>
      <c r="J91" s="48">
        <v>2273.0300000000002</v>
      </c>
      <c r="K91" s="56">
        <v>0</v>
      </c>
      <c r="L91" s="56">
        <f t="shared" si="20"/>
        <v>171.29088168801809</v>
      </c>
    </row>
    <row r="92" spans="2:12" x14ac:dyDescent="0.25">
      <c r="B92" s="57"/>
      <c r="C92" s="38"/>
      <c r="D92" s="38"/>
      <c r="E92" s="58">
        <v>3294</v>
      </c>
      <c r="F92" s="57" t="s">
        <v>190</v>
      </c>
      <c r="G92" s="121">
        <v>0</v>
      </c>
      <c r="H92" s="48">
        <v>0</v>
      </c>
      <c r="I92" s="48">
        <v>0</v>
      </c>
      <c r="J92" s="48">
        <v>0</v>
      </c>
      <c r="K92" s="56">
        <v>0</v>
      </c>
      <c r="L92" s="56">
        <v>0</v>
      </c>
    </row>
    <row r="93" spans="2:12" x14ac:dyDescent="0.25">
      <c r="B93" s="57"/>
      <c r="C93" s="38"/>
      <c r="D93" s="38"/>
      <c r="E93" s="58" t="s">
        <v>249</v>
      </c>
      <c r="F93" s="57" t="s">
        <v>250</v>
      </c>
      <c r="G93" s="121">
        <v>0</v>
      </c>
      <c r="H93" s="48">
        <v>664</v>
      </c>
      <c r="I93" s="48">
        <v>664</v>
      </c>
      <c r="J93" s="48">
        <v>0</v>
      </c>
      <c r="K93" s="56">
        <v>0</v>
      </c>
      <c r="L93" s="56">
        <f t="shared" si="20"/>
        <v>0</v>
      </c>
    </row>
    <row r="94" spans="2:12" x14ac:dyDescent="0.25">
      <c r="B94" s="57"/>
      <c r="C94" s="38"/>
      <c r="D94" s="38"/>
      <c r="E94" s="58" t="s">
        <v>251</v>
      </c>
      <c r="F94" s="57" t="s">
        <v>252</v>
      </c>
      <c r="G94" s="121">
        <v>0</v>
      </c>
      <c r="H94" s="48">
        <v>398</v>
      </c>
      <c r="I94" s="48">
        <v>398</v>
      </c>
      <c r="J94" s="48">
        <v>0</v>
      </c>
      <c r="K94" s="56">
        <v>0</v>
      </c>
      <c r="L94" s="56">
        <f t="shared" si="20"/>
        <v>0</v>
      </c>
    </row>
    <row r="95" spans="2:12" x14ac:dyDescent="0.25">
      <c r="B95" s="57"/>
      <c r="C95" s="38"/>
      <c r="D95" s="38"/>
      <c r="E95" s="58" t="s">
        <v>191</v>
      </c>
      <c r="F95" s="57" t="s">
        <v>184</v>
      </c>
      <c r="G95" s="121">
        <v>0</v>
      </c>
      <c r="H95" s="48">
        <v>3982</v>
      </c>
      <c r="I95" s="48">
        <v>3982</v>
      </c>
      <c r="J95" s="48">
        <v>0</v>
      </c>
      <c r="K95" s="56">
        <v>0</v>
      </c>
      <c r="L95" s="56">
        <f t="shared" si="20"/>
        <v>0</v>
      </c>
    </row>
    <row r="96" spans="2:12" x14ac:dyDescent="0.25">
      <c r="B96" s="57"/>
      <c r="C96" s="58">
        <v>34</v>
      </c>
      <c r="D96" s="38"/>
      <c r="E96" s="62"/>
      <c r="F96" s="63" t="s">
        <v>192</v>
      </c>
      <c r="G96" s="48">
        <f>G97+G99</f>
        <v>37244.089999999997</v>
      </c>
      <c r="H96" s="48">
        <f>H97+H99</f>
        <v>1128</v>
      </c>
      <c r="I96" s="48">
        <f>I97+I99</f>
        <v>1128</v>
      </c>
      <c r="J96" s="48">
        <f>J97+J99</f>
        <v>0</v>
      </c>
      <c r="K96" s="56">
        <v>0</v>
      </c>
      <c r="L96" s="56">
        <f t="shared" si="20"/>
        <v>0</v>
      </c>
    </row>
    <row r="97" spans="2:12" x14ac:dyDescent="0.25">
      <c r="B97" s="57"/>
      <c r="C97" s="38"/>
      <c r="D97" s="58" t="s">
        <v>281</v>
      </c>
      <c r="E97" s="62"/>
      <c r="F97" s="57" t="s">
        <v>259</v>
      </c>
      <c r="G97" s="48">
        <f t="shared" ref="G97:J97" si="38">G98</f>
        <v>0</v>
      </c>
      <c r="H97" s="48">
        <f t="shared" si="38"/>
        <v>265</v>
      </c>
      <c r="I97" s="48">
        <f t="shared" si="38"/>
        <v>265</v>
      </c>
      <c r="J97" s="48">
        <f t="shared" si="38"/>
        <v>0</v>
      </c>
      <c r="K97" s="56">
        <v>0</v>
      </c>
      <c r="L97" s="56">
        <f t="shared" si="20"/>
        <v>0</v>
      </c>
    </row>
    <row r="98" spans="2:12" ht="25.5" x14ac:dyDescent="0.25">
      <c r="B98" s="57"/>
      <c r="C98" s="38"/>
      <c r="D98" s="58"/>
      <c r="E98" s="62">
        <v>3423</v>
      </c>
      <c r="F98" s="60" t="s">
        <v>260</v>
      </c>
      <c r="G98" s="48">
        <v>0</v>
      </c>
      <c r="H98" s="48">
        <v>265</v>
      </c>
      <c r="I98" s="48">
        <v>265</v>
      </c>
      <c r="J98" s="48">
        <v>0</v>
      </c>
      <c r="K98" s="56">
        <v>0</v>
      </c>
      <c r="L98" s="56">
        <f t="shared" si="20"/>
        <v>0</v>
      </c>
    </row>
    <row r="99" spans="2:12" x14ac:dyDescent="0.25">
      <c r="B99" s="57"/>
      <c r="C99" s="38"/>
      <c r="D99" s="58" t="s">
        <v>282</v>
      </c>
      <c r="E99" s="62"/>
      <c r="F99" s="57" t="s">
        <v>193</v>
      </c>
      <c r="G99" s="48">
        <f t="shared" ref="G99" si="39">G101+G100+G103+G102</f>
        <v>37244.089999999997</v>
      </c>
      <c r="H99" s="48">
        <f t="shared" ref="H99:J99" si="40">H101+H100+H103+H102</f>
        <v>863</v>
      </c>
      <c r="I99" s="48">
        <f t="shared" si="40"/>
        <v>863</v>
      </c>
      <c r="J99" s="48">
        <f t="shared" si="40"/>
        <v>0</v>
      </c>
      <c r="K99" s="56">
        <f t="shared" si="19"/>
        <v>0</v>
      </c>
      <c r="L99" s="56">
        <f t="shared" si="20"/>
        <v>0</v>
      </c>
    </row>
    <row r="100" spans="2:12" x14ac:dyDescent="0.25">
      <c r="B100" s="57"/>
      <c r="C100" s="38"/>
      <c r="D100" s="38"/>
      <c r="E100" s="58" t="s">
        <v>194</v>
      </c>
      <c r="F100" s="57" t="s">
        <v>195</v>
      </c>
      <c r="G100" s="48">
        <v>0</v>
      </c>
      <c r="H100" s="48">
        <v>531</v>
      </c>
      <c r="I100" s="48">
        <v>531</v>
      </c>
      <c r="J100" s="48">
        <v>0</v>
      </c>
      <c r="K100" s="56">
        <v>0</v>
      </c>
      <c r="L100" s="56">
        <f t="shared" si="20"/>
        <v>0</v>
      </c>
    </row>
    <row r="101" spans="2:12" x14ac:dyDescent="0.25">
      <c r="B101" s="57"/>
      <c r="C101" s="38"/>
      <c r="D101" s="38"/>
      <c r="E101" s="58" t="s">
        <v>253</v>
      </c>
      <c r="F101" s="57" t="s">
        <v>254</v>
      </c>
      <c r="G101" s="48">
        <v>0</v>
      </c>
      <c r="H101" s="48">
        <v>66</v>
      </c>
      <c r="I101" s="48">
        <v>66</v>
      </c>
      <c r="J101" s="48">
        <v>0</v>
      </c>
      <c r="K101" s="56">
        <v>0</v>
      </c>
      <c r="L101" s="56">
        <f t="shared" si="20"/>
        <v>0</v>
      </c>
    </row>
    <row r="102" spans="2:12" x14ac:dyDescent="0.25">
      <c r="B102" s="57"/>
      <c r="C102" s="38"/>
      <c r="D102" s="38"/>
      <c r="E102" s="58" t="s">
        <v>255</v>
      </c>
      <c r="F102" s="57" t="s">
        <v>256</v>
      </c>
      <c r="G102" s="48">
        <v>37244.089999999997</v>
      </c>
      <c r="H102" s="48">
        <v>133</v>
      </c>
      <c r="I102" s="48">
        <v>133</v>
      </c>
      <c r="J102" s="48">
        <v>0</v>
      </c>
      <c r="K102" s="56">
        <f t="shared" si="19"/>
        <v>0</v>
      </c>
      <c r="L102" s="56">
        <f t="shared" si="20"/>
        <v>0</v>
      </c>
    </row>
    <row r="103" spans="2:12" x14ac:dyDescent="0.25">
      <c r="B103" s="57"/>
      <c r="C103" s="38"/>
      <c r="D103" s="38"/>
      <c r="E103" s="58" t="s">
        <v>257</v>
      </c>
      <c r="F103" s="57" t="s">
        <v>258</v>
      </c>
      <c r="G103" s="48">
        <v>0</v>
      </c>
      <c r="H103" s="48">
        <v>133</v>
      </c>
      <c r="I103" s="48">
        <v>133</v>
      </c>
      <c r="J103" s="48">
        <v>0</v>
      </c>
      <c r="K103" s="56">
        <v>0</v>
      </c>
      <c r="L103" s="56">
        <f t="shared" si="20"/>
        <v>0</v>
      </c>
    </row>
    <row r="104" spans="2:12" x14ac:dyDescent="0.25">
      <c r="B104" s="57"/>
      <c r="C104" s="58" t="s">
        <v>196</v>
      </c>
      <c r="D104" s="38"/>
      <c r="E104" s="62"/>
      <c r="F104" s="63" t="s">
        <v>197</v>
      </c>
      <c r="G104" s="48">
        <f t="shared" ref="G104:J105" si="41">G105</f>
        <v>0</v>
      </c>
      <c r="H104" s="48">
        <f t="shared" si="41"/>
        <v>6500</v>
      </c>
      <c r="I104" s="48">
        <f t="shared" si="41"/>
        <v>6500</v>
      </c>
      <c r="J104" s="48">
        <f t="shared" si="41"/>
        <v>0</v>
      </c>
      <c r="K104" s="56">
        <v>0</v>
      </c>
      <c r="L104" s="56">
        <f t="shared" si="20"/>
        <v>0</v>
      </c>
    </row>
    <row r="105" spans="2:12" x14ac:dyDescent="0.25">
      <c r="B105" s="57"/>
      <c r="C105" s="38"/>
      <c r="D105" s="58">
        <v>369</v>
      </c>
      <c r="E105" s="62"/>
      <c r="F105" s="57" t="s">
        <v>198</v>
      </c>
      <c r="G105" s="48">
        <f t="shared" si="41"/>
        <v>0</v>
      </c>
      <c r="H105" s="48">
        <f t="shared" si="41"/>
        <v>6500</v>
      </c>
      <c r="I105" s="48">
        <f t="shared" si="41"/>
        <v>6500</v>
      </c>
      <c r="J105" s="48">
        <f t="shared" si="41"/>
        <v>0</v>
      </c>
      <c r="K105" s="56">
        <v>0</v>
      </c>
      <c r="L105" s="56">
        <f t="shared" si="20"/>
        <v>0</v>
      </c>
    </row>
    <row r="106" spans="2:12" x14ac:dyDescent="0.25">
      <c r="B106" s="57"/>
      <c r="C106" s="38"/>
      <c r="D106" s="38"/>
      <c r="E106" s="58">
        <v>3691</v>
      </c>
      <c r="F106" s="57" t="s">
        <v>69</v>
      </c>
      <c r="G106" s="48">
        <v>0</v>
      </c>
      <c r="H106" s="48">
        <v>6500</v>
      </c>
      <c r="I106" s="125">
        <v>6500</v>
      </c>
      <c r="J106" s="48">
        <v>0</v>
      </c>
      <c r="K106" s="56">
        <v>0</v>
      </c>
      <c r="L106" s="56">
        <f t="shared" si="20"/>
        <v>0</v>
      </c>
    </row>
    <row r="107" spans="2:12" x14ac:dyDescent="0.25">
      <c r="B107" s="57"/>
      <c r="C107" s="38">
        <v>38</v>
      </c>
      <c r="D107" s="38"/>
      <c r="E107" s="58"/>
      <c r="F107" s="57" t="s">
        <v>261</v>
      </c>
      <c r="G107" s="48">
        <f t="shared" ref="G107" si="42">G108+G111</f>
        <v>0</v>
      </c>
      <c r="H107" s="48">
        <f t="shared" ref="H107:I107" si="43">H108+H111</f>
        <v>1460</v>
      </c>
      <c r="I107" s="48">
        <f t="shared" si="43"/>
        <v>1460</v>
      </c>
      <c r="J107" s="48">
        <f t="shared" ref="J107" si="44">J108+J111</f>
        <v>244.54</v>
      </c>
      <c r="K107" s="56">
        <v>0</v>
      </c>
      <c r="L107" s="56">
        <f t="shared" si="20"/>
        <v>16.74931506849315</v>
      </c>
    </row>
    <row r="108" spans="2:12" x14ac:dyDescent="0.25">
      <c r="B108" s="57"/>
      <c r="C108" s="38"/>
      <c r="D108" s="38">
        <v>381</v>
      </c>
      <c r="E108" s="58"/>
      <c r="F108" s="57" t="s">
        <v>262</v>
      </c>
      <c r="G108" s="48">
        <f t="shared" ref="G108" si="45">G109+G110</f>
        <v>0</v>
      </c>
      <c r="H108" s="48">
        <f>H109+H110</f>
        <v>1460</v>
      </c>
      <c r="I108" s="48">
        <f>I109+I110</f>
        <v>1460</v>
      </c>
      <c r="J108" s="48">
        <f t="shared" ref="J108" si="46">J109+J110</f>
        <v>244.54</v>
      </c>
      <c r="K108" s="56">
        <v>0</v>
      </c>
      <c r="L108" s="56">
        <f t="shared" si="20"/>
        <v>16.74931506849315</v>
      </c>
    </row>
    <row r="109" spans="2:12" x14ac:dyDescent="0.25">
      <c r="B109" s="57"/>
      <c r="C109" s="38"/>
      <c r="D109" s="38"/>
      <c r="E109" s="58" t="s">
        <v>263</v>
      </c>
      <c r="F109" s="57" t="s">
        <v>264</v>
      </c>
      <c r="G109" s="48">
        <v>0</v>
      </c>
      <c r="H109" s="48">
        <v>1460</v>
      </c>
      <c r="I109" s="48">
        <v>1460</v>
      </c>
      <c r="J109" s="48">
        <v>0</v>
      </c>
      <c r="K109" s="56">
        <v>0</v>
      </c>
      <c r="L109" s="56">
        <f t="shared" si="20"/>
        <v>0</v>
      </c>
    </row>
    <row r="110" spans="2:12" x14ac:dyDescent="0.25">
      <c r="B110" s="57"/>
      <c r="C110" s="38"/>
      <c r="D110" s="38"/>
      <c r="E110" s="58" t="s">
        <v>265</v>
      </c>
      <c r="F110" s="57" t="s">
        <v>266</v>
      </c>
      <c r="G110" s="48">
        <v>0</v>
      </c>
      <c r="H110" s="48">
        <v>0</v>
      </c>
      <c r="I110" s="48">
        <v>0</v>
      </c>
      <c r="J110" s="48">
        <v>244.54</v>
      </c>
      <c r="K110" s="56">
        <v>0</v>
      </c>
      <c r="L110" s="56">
        <v>0</v>
      </c>
    </row>
    <row r="111" spans="2:12" x14ac:dyDescent="0.25">
      <c r="B111" s="57"/>
      <c r="C111" s="38"/>
      <c r="D111" s="38">
        <v>383</v>
      </c>
      <c r="E111" s="58"/>
      <c r="F111" s="57" t="s">
        <v>267</v>
      </c>
      <c r="G111" s="48">
        <f t="shared" ref="G111" si="47">G112</f>
        <v>0</v>
      </c>
      <c r="H111" s="48">
        <f>H112</f>
        <v>0</v>
      </c>
      <c r="I111" s="48">
        <f>I112</f>
        <v>0</v>
      </c>
      <c r="J111" s="48">
        <f t="shared" ref="J111" si="48">J112</f>
        <v>0</v>
      </c>
      <c r="K111" s="56">
        <v>0</v>
      </c>
      <c r="L111" s="56">
        <v>0</v>
      </c>
    </row>
    <row r="112" spans="2:12" x14ac:dyDescent="0.25">
      <c r="B112" s="57"/>
      <c r="C112" s="38"/>
      <c r="D112" s="38"/>
      <c r="E112" s="58" t="s">
        <v>268</v>
      </c>
      <c r="F112" s="57" t="s">
        <v>269</v>
      </c>
      <c r="G112" s="48">
        <v>0</v>
      </c>
      <c r="H112" s="48">
        <v>0</v>
      </c>
      <c r="I112" s="48">
        <v>0</v>
      </c>
      <c r="J112" s="48">
        <v>0</v>
      </c>
      <c r="K112" s="56">
        <v>0</v>
      </c>
      <c r="L112" s="56">
        <v>0</v>
      </c>
    </row>
    <row r="113" spans="2:12" x14ac:dyDescent="0.25">
      <c r="B113" s="64">
        <v>4</v>
      </c>
      <c r="C113" s="64"/>
      <c r="D113" s="38"/>
      <c r="E113" s="62"/>
      <c r="F113" s="63" t="s">
        <v>5</v>
      </c>
      <c r="G113" s="61">
        <f>G114+G126</f>
        <v>345424.93</v>
      </c>
      <c r="H113" s="61">
        <f>H114+H126</f>
        <v>189954</v>
      </c>
      <c r="I113" s="61">
        <f>I114+I126</f>
        <v>189954</v>
      </c>
      <c r="J113" s="61">
        <f>J114+J126</f>
        <v>0</v>
      </c>
      <c r="K113" s="56">
        <f t="shared" si="19"/>
        <v>0</v>
      </c>
      <c r="L113" s="56">
        <f t="shared" si="20"/>
        <v>0</v>
      </c>
    </row>
    <row r="114" spans="2:12" x14ac:dyDescent="0.25">
      <c r="B114" s="57"/>
      <c r="C114" s="58">
        <v>42</v>
      </c>
      <c r="D114" s="38"/>
      <c r="E114" s="62"/>
      <c r="F114" s="63" t="s">
        <v>200</v>
      </c>
      <c r="G114" s="48">
        <f>G115+G118+G124</f>
        <v>339934.93</v>
      </c>
      <c r="H114" s="48">
        <f>H115+H118+H124</f>
        <v>138627</v>
      </c>
      <c r="I114" s="48">
        <f>I115+I118+I124</f>
        <v>138627</v>
      </c>
      <c r="J114" s="48">
        <f>J115+J118+J124</f>
        <v>0</v>
      </c>
      <c r="K114" s="56">
        <f t="shared" si="19"/>
        <v>0</v>
      </c>
      <c r="L114" s="56">
        <f t="shared" si="20"/>
        <v>0</v>
      </c>
    </row>
    <row r="115" spans="2:12" x14ac:dyDescent="0.25">
      <c r="B115" s="57"/>
      <c r="C115" s="38"/>
      <c r="D115" s="58" t="s">
        <v>201</v>
      </c>
      <c r="E115" s="62"/>
      <c r="F115" s="57" t="s">
        <v>202</v>
      </c>
      <c r="G115" s="48">
        <f t="shared" ref="G115" si="49">G116+G117</f>
        <v>323553.01</v>
      </c>
      <c r="H115" s="48">
        <f t="shared" ref="H115:J115" si="50">H116+H117</f>
        <v>50000</v>
      </c>
      <c r="I115" s="125">
        <f t="shared" si="50"/>
        <v>50000</v>
      </c>
      <c r="J115" s="48">
        <f t="shared" si="50"/>
        <v>0</v>
      </c>
      <c r="K115" s="56">
        <f t="shared" si="19"/>
        <v>0</v>
      </c>
      <c r="L115" s="56">
        <f t="shared" si="20"/>
        <v>0</v>
      </c>
    </row>
    <row r="116" spans="2:12" x14ac:dyDescent="0.25">
      <c r="B116" s="57"/>
      <c r="C116" s="38"/>
      <c r="D116" s="38"/>
      <c r="E116" s="58" t="s">
        <v>203</v>
      </c>
      <c r="F116" s="57" t="s">
        <v>204</v>
      </c>
      <c r="G116" s="122">
        <v>0</v>
      </c>
      <c r="H116" s="48">
        <v>0</v>
      </c>
      <c r="I116" s="48">
        <v>0</v>
      </c>
      <c r="J116" s="48">
        <v>0</v>
      </c>
      <c r="K116" s="56">
        <v>0</v>
      </c>
      <c r="L116" s="56">
        <v>0</v>
      </c>
    </row>
    <row r="117" spans="2:12" x14ac:dyDescent="0.25">
      <c r="B117" s="57"/>
      <c r="C117" s="38"/>
      <c r="D117" s="38"/>
      <c r="E117" s="58" t="s">
        <v>205</v>
      </c>
      <c r="F117" s="57" t="s">
        <v>206</v>
      </c>
      <c r="G117" s="122">
        <v>323553.01</v>
      </c>
      <c r="H117" s="48">
        <v>50000</v>
      </c>
      <c r="I117" s="125">
        <v>50000</v>
      </c>
      <c r="J117" s="48">
        <v>0</v>
      </c>
      <c r="K117" s="56">
        <f t="shared" si="19"/>
        <v>0</v>
      </c>
      <c r="L117" s="56">
        <f t="shared" si="20"/>
        <v>0</v>
      </c>
    </row>
    <row r="118" spans="2:12" x14ac:dyDescent="0.25">
      <c r="B118" s="57"/>
      <c r="C118" s="38"/>
      <c r="D118" s="58">
        <v>422</v>
      </c>
      <c r="F118" s="57" t="s">
        <v>207</v>
      </c>
      <c r="G118" s="48">
        <f t="shared" ref="G118" si="51">G119+G120+G123+G121+G122</f>
        <v>16381.92</v>
      </c>
      <c r="H118" s="48">
        <f t="shared" ref="H118:J118" si="52">H119+H120+H123+H121+H122</f>
        <v>87300</v>
      </c>
      <c r="I118" s="48">
        <f t="shared" si="52"/>
        <v>87300</v>
      </c>
      <c r="J118" s="48">
        <f t="shared" si="52"/>
        <v>0</v>
      </c>
      <c r="K118" s="56">
        <f t="shared" si="19"/>
        <v>0</v>
      </c>
      <c r="L118" s="56">
        <f t="shared" si="20"/>
        <v>0</v>
      </c>
    </row>
    <row r="119" spans="2:12" x14ac:dyDescent="0.25">
      <c r="B119" s="57"/>
      <c r="C119" s="38"/>
      <c r="D119" s="38"/>
      <c r="E119" s="58" t="s">
        <v>208</v>
      </c>
      <c r="F119" s="57" t="s">
        <v>94</v>
      </c>
      <c r="G119" s="123">
        <v>405.6</v>
      </c>
      <c r="H119" s="48">
        <v>1991</v>
      </c>
      <c r="I119" s="125">
        <v>1991</v>
      </c>
      <c r="J119" s="48">
        <v>0</v>
      </c>
      <c r="K119" s="56">
        <f t="shared" ref="K119:K128" si="53">J119/G119*100</f>
        <v>0</v>
      </c>
      <c r="L119" s="56">
        <f t="shared" ref="L119:L128" si="54">J119/I119*100</f>
        <v>0</v>
      </c>
    </row>
    <row r="120" spans="2:12" x14ac:dyDescent="0.25">
      <c r="B120" s="57"/>
      <c r="C120" s="38"/>
      <c r="D120" s="38"/>
      <c r="E120" s="58" t="s">
        <v>209</v>
      </c>
      <c r="F120" s="57" t="s">
        <v>210</v>
      </c>
      <c r="G120" s="123">
        <v>0</v>
      </c>
      <c r="H120" s="48">
        <v>2522</v>
      </c>
      <c r="I120" s="125">
        <v>2522</v>
      </c>
      <c r="J120" s="48">
        <v>0</v>
      </c>
      <c r="K120" s="56">
        <v>0</v>
      </c>
      <c r="L120" s="56">
        <f t="shared" si="54"/>
        <v>0</v>
      </c>
    </row>
    <row r="121" spans="2:12" x14ac:dyDescent="0.25">
      <c r="B121" s="57"/>
      <c r="C121" s="38"/>
      <c r="D121" s="38"/>
      <c r="E121" s="58" t="s">
        <v>270</v>
      </c>
      <c r="F121" s="57" t="s">
        <v>271</v>
      </c>
      <c r="G121" s="123">
        <v>0</v>
      </c>
      <c r="H121" s="48">
        <v>398</v>
      </c>
      <c r="I121" s="125">
        <v>398</v>
      </c>
      <c r="J121" s="48">
        <v>0</v>
      </c>
      <c r="K121" s="56">
        <v>0</v>
      </c>
      <c r="L121" s="56">
        <f t="shared" si="54"/>
        <v>0</v>
      </c>
    </row>
    <row r="122" spans="2:12" x14ac:dyDescent="0.25">
      <c r="B122" s="57"/>
      <c r="C122" s="38"/>
      <c r="D122" s="38"/>
      <c r="E122" s="58" t="s">
        <v>272</v>
      </c>
      <c r="F122" s="57" t="s">
        <v>273</v>
      </c>
      <c r="G122" s="123">
        <v>1795</v>
      </c>
      <c r="H122" s="48">
        <v>1062</v>
      </c>
      <c r="I122" s="125">
        <v>1062</v>
      </c>
      <c r="J122" s="48">
        <v>0</v>
      </c>
      <c r="K122" s="56">
        <f t="shared" si="53"/>
        <v>0</v>
      </c>
      <c r="L122" s="56">
        <f t="shared" si="54"/>
        <v>0</v>
      </c>
    </row>
    <row r="123" spans="2:12" x14ac:dyDescent="0.25">
      <c r="B123" s="57"/>
      <c r="C123" s="38"/>
      <c r="D123" s="38"/>
      <c r="E123" s="58" t="s">
        <v>211</v>
      </c>
      <c r="F123" s="57" t="s">
        <v>95</v>
      </c>
      <c r="G123" s="123">
        <v>14181.32</v>
      </c>
      <c r="H123" s="48">
        <v>81327</v>
      </c>
      <c r="I123" s="125">
        <v>81327</v>
      </c>
      <c r="J123" s="48">
        <v>0</v>
      </c>
      <c r="K123" s="56">
        <f t="shared" si="53"/>
        <v>0</v>
      </c>
      <c r="L123" s="56">
        <f t="shared" si="54"/>
        <v>0</v>
      </c>
    </row>
    <row r="124" spans="2:12" x14ac:dyDescent="0.25">
      <c r="B124" s="57"/>
      <c r="C124" s="38"/>
      <c r="D124" s="58" t="s">
        <v>212</v>
      </c>
      <c r="E124" s="62"/>
      <c r="F124" s="57" t="s">
        <v>213</v>
      </c>
      <c r="G124" s="48">
        <f t="shared" ref="G124:J124" si="55">G125</f>
        <v>0</v>
      </c>
      <c r="H124" s="48">
        <f t="shared" si="55"/>
        <v>1327</v>
      </c>
      <c r="I124" s="48">
        <f t="shared" si="55"/>
        <v>1327</v>
      </c>
      <c r="J124" s="48">
        <f t="shared" si="55"/>
        <v>0</v>
      </c>
      <c r="K124" s="56">
        <v>0</v>
      </c>
      <c r="L124" s="56">
        <f t="shared" si="54"/>
        <v>0</v>
      </c>
    </row>
    <row r="125" spans="2:12" x14ac:dyDescent="0.25">
      <c r="B125" s="57"/>
      <c r="C125" s="38"/>
      <c r="D125" s="38"/>
      <c r="E125" s="58" t="s">
        <v>274</v>
      </c>
      <c r="F125" s="57" t="s">
        <v>275</v>
      </c>
      <c r="G125" s="48">
        <v>0</v>
      </c>
      <c r="H125" s="48">
        <v>1327</v>
      </c>
      <c r="I125" s="48">
        <v>1327</v>
      </c>
      <c r="J125" s="48">
        <v>0</v>
      </c>
      <c r="K125" s="56">
        <v>0</v>
      </c>
      <c r="L125" s="56">
        <f t="shared" si="54"/>
        <v>0</v>
      </c>
    </row>
    <row r="126" spans="2:12" x14ac:dyDescent="0.25">
      <c r="B126" s="57"/>
      <c r="C126" s="58" t="s">
        <v>214</v>
      </c>
      <c r="D126" s="38"/>
      <c r="E126" s="62"/>
      <c r="F126" s="63" t="s">
        <v>215</v>
      </c>
      <c r="G126" s="48">
        <f t="shared" ref="G126:J126" si="56">+G127</f>
        <v>5490</v>
      </c>
      <c r="H126" s="48">
        <f t="shared" si="56"/>
        <v>51327</v>
      </c>
      <c r="I126" s="48">
        <f t="shared" si="56"/>
        <v>51327</v>
      </c>
      <c r="J126" s="48">
        <f t="shared" si="56"/>
        <v>0</v>
      </c>
      <c r="K126" s="56">
        <f t="shared" si="53"/>
        <v>0</v>
      </c>
      <c r="L126" s="56">
        <f t="shared" si="54"/>
        <v>0</v>
      </c>
    </row>
    <row r="127" spans="2:12" x14ac:dyDescent="0.25">
      <c r="B127" s="57"/>
      <c r="C127" s="38"/>
      <c r="D127" s="58" t="s">
        <v>216</v>
      </c>
      <c r="E127" s="62"/>
      <c r="F127" s="57" t="s">
        <v>217</v>
      </c>
      <c r="G127" s="48">
        <f t="shared" ref="G127:J127" si="57">G128</f>
        <v>5490</v>
      </c>
      <c r="H127" s="48">
        <f t="shared" si="57"/>
        <v>51327</v>
      </c>
      <c r="I127" s="48">
        <f t="shared" si="57"/>
        <v>51327</v>
      </c>
      <c r="J127" s="48">
        <f t="shared" si="57"/>
        <v>0</v>
      </c>
      <c r="K127" s="56">
        <f t="shared" si="53"/>
        <v>0</v>
      </c>
      <c r="L127" s="56">
        <f t="shared" si="54"/>
        <v>0</v>
      </c>
    </row>
    <row r="128" spans="2:12" x14ac:dyDescent="0.25">
      <c r="B128" s="57"/>
      <c r="C128" s="38"/>
      <c r="D128" s="38"/>
      <c r="E128" s="58" t="s">
        <v>218</v>
      </c>
      <c r="F128" s="57" t="s">
        <v>217</v>
      </c>
      <c r="G128" s="125">
        <v>5490</v>
      </c>
      <c r="H128" s="48">
        <v>51327</v>
      </c>
      <c r="I128" s="125">
        <v>51327</v>
      </c>
      <c r="J128" s="48">
        <v>0</v>
      </c>
      <c r="K128" s="56">
        <f t="shared" si="53"/>
        <v>0</v>
      </c>
      <c r="L128" s="56">
        <f t="shared" si="54"/>
        <v>0</v>
      </c>
    </row>
    <row r="129" spans="2:12" ht="15" customHeight="1" x14ac:dyDescent="0.25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2:12" x14ac:dyDescent="0.25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2:12" ht="4.5" customHeight="1" x14ac:dyDescent="0.25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2:12" ht="15.75" x14ac:dyDescent="0.25">
      <c r="B132" s="113"/>
    </row>
    <row r="133" spans="2:12" ht="15.75" x14ac:dyDescent="0.25">
      <c r="B133" s="113"/>
    </row>
    <row r="134" spans="2:12" ht="15.75" x14ac:dyDescent="0.25">
      <c r="B134" s="113"/>
    </row>
    <row r="135" spans="2:12" ht="15.75" x14ac:dyDescent="0.25">
      <c r="B135" s="113"/>
    </row>
    <row r="136" spans="2:12" ht="15.75" x14ac:dyDescent="0.25">
      <c r="B136" s="113"/>
    </row>
  </sheetData>
  <mergeCells count="7">
    <mergeCell ref="B2:L2"/>
    <mergeCell ref="B4:L4"/>
    <mergeCell ref="B6:L6"/>
    <mergeCell ref="B53:F53"/>
    <mergeCell ref="B9:F9"/>
    <mergeCell ref="B52:F52"/>
    <mergeCell ref="B8:F8"/>
  </mergeCells>
  <phoneticPr fontId="22" type="noConversion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rowBreaks count="1" manualBreakCount="1">
    <brk id="50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49"/>
  <sheetViews>
    <sheetView zoomScaleNormal="100" workbookViewId="0">
      <selection activeCell="B25" sqref="B25:H42"/>
    </sheetView>
  </sheetViews>
  <sheetFormatPr defaultRowHeight="12.75" x14ac:dyDescent="0.2"/>
  <cols>
    <col min="1" max="1" width="9.140625" style="30"/>
    <col min="2" max="2" width="37.7109375" style="30" customWidth="1"/>
    <col min="3" max="6" width="25.28515625" style="30" customWidth="1"/>
    <col min="7" max="8" width="15.7109375" style="30" customWidth="1"/>
    <col min="9" max="16384" width="9.140625" style="30"/>
  </cols>
  <sheetData>
    <row r="1" spans="2:9" x14ac:dyDescent="0.2">
      <c r="B1" s="32"/>
      <c r="C1" s="32"/>
      <c r="D1" s="32"/>
      <c r="E1" s="32"/>
      <c r="F1" s="4"/>
      <c r="G1" s="4"/>
      <c r="H1" s="4"/>
    </row>
    <row r="2" spans="2:9" ht="15.75" customHeight="1" x14ac:dyDescent="0.2">
      <c r="B2" s="147" t="s">
        <v>34</v>
      </c>
      <c r="C2" s="147"/>
      <c r="D2" s="147"/>
      <c r="E2" s="147"/>
      <c r="F2" s="147"/>
      <c r="G2" s="147"/>
      <c r="H2" s="147"/>
    </row>
    <row r="3" spans="2:9" x14ac:dyDescent="0.2">
      <c r="B3" s="32"/>
      <c r="C3" s="32"/>
      <c r="D3" s="32"/>
      <c r="E3" s="32"/>
      <c r="F3" s="4"/>
      <c r="G3" s="4"/>
      <c r="H3" s="4"/>
    </row>
    <row r="4" spans="2:9" ht="33.75" customHeight="1" x14ac:dyDescent="0.2">
      <c r="B4" s="20" t="s">
        <v>6</v>
      </c>
      <c r="C4" s="127" t="s">
        <v>317</v>
      </c>
      <c r="D4" s="127" t="s">
        <v>325</v>
      </c>
      <c r="E4" s="127" t="s">
        <v>326</v>
      </c>
      <c r="F4" s="127" t="s">
        <v>324</v>
      </c>
      <c r="G4" s="20" t="s">
        <v>18</v>
      </c>
      <c r="H4" s="20" t="s">
        <v>44</v>
      </c>
    </row>
    <row r="5" spans="2:9" x14ac:dyDescent="0.2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 t="s">
        <v>31</v>
      </c>
      <c r="H5" s="20" t="s">
        <v>32</v>
      </c>
    </row>
    <row r="6" spans="2:9" x14ac:dyDescent="0.2">
      <c r="B6" s="7" t="s">
        <v>41</v>
      </c>
      <c r="C6" s="45">
        <f>C7+C9+C11+C13+C20+C22</f>
        <v>873837.31</v>
      </c>
      <c r="D6" s="45">
        <f>D7+D9+D11+D13+D20+D22</f>
        <v>1357209</v>
      </c>
      <c r="E6" s="45">
        <f t="shared" ref="E6" si="0">E7+E9+E11+E13+E20+E22</f>
        <v>1357209</v>
      </c>
      <c r="F6" s="45">
        <f t="shared" ref="F6" si="1">F7+F9+F11+F13+F20+F22</f>
        <v>594628.61</v>
      </c>
      <c r="G6" s="46">
        <f>F6/C6*100</f>
        <v>68.047976802455352</v>
      </c>
      <c r="H6" s="46">
        <f>F6/E6*100</f>
        <v>43.812604396227847</v>
      </c>
      <c r="I6" s="86"/>
    </row>
    <row r="7" spans="2:9" ht="15" customHeight="1" x14ac:dyDescent="0.2">
      <c r="B7" s="7" t="s">
        <v>14</v>
      </c>
      <c r="C7" s="45">
        <f>C8</f>
        <v>303491.11</v>
      </c>
      <c r="D7" s="45">
        <f t="shared" ref="D7:F7" si="2">D8</f>
        <v>700000</v>
      </c>
      <c r="E7" s="45">
        <f t="shared" si="2"/>
        <v>700000</v>
      </c>
      <c r="F7" s="45">
        <f t="shared" si="2"/>
        <v>294327.58</v>
      </c>
      <c r="G7" s="46">
        <f t="shared" ref="G7:G16" si="3">F7/C7*100</f>
        <v>96.980626549489386</v>
      </c>
      <c r="H7" s="46">
        <f t="shared" ref="H7:H23" si="4">F7/E7*100</f>
        <v>42.046797142857145</v>
      </c>
    </row>
    <row r="8" spans="2:9" ht="15.75" customHeight="1" x14ac:dyDescent="0.2">
      <c r="B8" s="13" t="s">
        <v>15</v>
      </c>
      <c r="C8" s="124">
        <v>303491.11</v>
      </c>
      <c r="D8" s="44">
        <v>700000</v>
      </c>
      <c r="E8" s="44">
        <v>700000</v>
      </c>
      <c r="F8" s="124">
        <v>294327.58</v>
      </c>
      <c r="G8" s="39">
        <f t="shared" si="3"/>
        <v>96.980626549489386</v>
      </c>
      <c r="H8" s="39">
        <f t="shared" si="4"/>
        <v>42.046797142857145</v>
      </c>
    </row>
    <row r="9" spans="2:9" ht="15" customHeight="1" x14ac:dyDescent="0.2">
      <c r="B9" s="7" t="s">
        <v>16</v>
      </c>
      <c r="C9" s="45">
        <f>C10</f>
        <v>62676.93</v>
      </c>
      <c r="D9" s="45">
        <f t="shared" ref="D9:F9" si="5">D10</f>
        <v>185706</v>
      </c>
      <c r="E9" s="45">
        <f t="shared" si="5"/>
        <v>185706</v>
      </c>
      <c r="F9" s="45">
        <f t="shared" si="5"/>
        <v>59901.62</v>
      </c>
      <c r="G9" s="46">
        <f t="shared" si="3"/>
        <v>95.572039026161633</v>
      </c>
      <c r="H9" s="46">
        <f t="shared" si="4"/>
        <v>32.25615758241522</v>
      </c>
    </row>
    <row r="10" spans="2:9" ht="15" customHeight="1" x14ac:dyDescent="0.2">
      <c r="B10" s="14" t="s">
        <v>17</v>
      </c>
      <c r="C10" s="124">
        <v>62676.93</v>
      </c>
      <c r="D10" s="44">
        <v>185706</v>
      </c>
      <c r="E10" s="44">
        <v>185706</v>
      </c>
      <c r="F10" s="44">
        <v>59901.62</v>
      </c>
      <c r="G10" s="39">
        <f t="shared" si="3"/>
        <v>95.572039026161633</v>
      </c>
      <c r="H10" s="39">
        <f t="shared" si="4"/>
        <v>32.25615758241522</v>
      </c>
    </row>
    <row r="11" spans="2:9" ht="15" customHeight="1" x14ac:dyDescent="0.2">
      <c r="B11" s="7" t="s">
        <v>136</v>
      </c>
      <c r="C11" s="45">
        <f>C12</f>
        <v>87046.88</v>
      </c>
      <c r="D11" s="45">
        <f t="shared" ref="D11:F11" si="6">D12</f>
        <v>109692</v>
      </c>
      <c r="E11" s="45">
        <f t="shared" si="6"/>
        <v>109692</v>
      </c>
      <c r="F11" s="45">
        <f t="shared" si="6"/>
        <v>84858.73</v>
      </c>
      <c r="G11" s="46">
        <f t="shared" si="3"/>
        <v>97.486239598708181</v>
      </c>
      <c r="H11" s="46">
        <f t="shared" si="4"/>
        <v>77.360910549538715</v>
      </c>
    </row>
    <row r="12" spans="2:9" ht="15" customHeight="1" x14ac:dyDescent="0.2">
      <c r="B12" s="47" t="s">
        <v>137</v>
      </c>
      <c r="C12" s="124">
        <v>87046.88</v>
      </c>
      <c r="D12" s="44">
        <v>109692</v>
      </c>
      <c r="E12" s="44">
        <v>109692</v>
      </c>
      <c r="F12" s="44">
        <v>84858.73</v>
      </c>
      <c r="G12" s="39">
        <f t="shared" si="3"/>
        <v>97.486239598708181</v>
      </c>
      <c r="H12" s="39">
        <f t="shared" si="4"/>
        <v>77.360910549538715</v>
      </c>
    </row>
    <row r="13" spans="2:9" x14ac:dyDescent="0.2">
      <c r="B13" s="7" t="s">
        <v>138</v>
      </c>
      <c r="C13" s="45">
        <f>C16+C18</f>
        <v>420622.39</v>
      </c>
      <c r="D13" s="45">
        <f>D16+D18+D14+D15+D17</f>
        <v>328561</v>
      </c>
      <c r="E13" s="45">
        <f>E16+E18+E17+E14+E15</f>
        <v>328561</v>
      </c>
      <c r="F13" s="45">
        <f>F16+F18+F14+F15+F17+F19</f>
        <v>155540.68</v>
      </c>
      <c r="G13" s="46">
        <f t="shared" si="3"/>
        <v>36.97869721105431</v>
      </c>
      <c r="H13" s="46">
        <f t="shared" si="4"/>
        <v>47.339970355580853</v>
      </c>
    </row>
    <row r="14" spans="2:9" s="114" customFormat="1" ht="25.5" x14ac:dyDescent="0.2">
      <c r="B14" s="47" t="s">
        <v>332</v>
      </c>
      <c r="C14" s="124">
        <v>0</v>
      </c>
      <c r="D14" s="124">
        <v>100000</v>
      </c>
      <c r="E14" s="124">
        <v>100000</v>
      </c>
      <c r="F14" s="124">
        <v>16949.830000000002</v>
      </c>
      <c r="G14" s="46">
        <v>0</v>
      </c>
      <c r="H14" s="46">
        <f t="shared" si="4"/>
        <v>16.949830000000002</v>
      </c>
    </row>
    <row r="15" spans="2:9" s="114" customFormat="1" x14ac:dyDescent="0.2">
      <c r="B15" s="47" t="s">
        <v>330</v>
      </c>
      <c r="C15" s="124">
        <v>0</v>
      </c>
      <c r="D15" s="124">
        <v>2397</v>
      </c>
      <c r="E15" s="124">
        <v>2397</v>
      </c>
      <c r="F15" s="124">
        <v>0</v>
      </c>
      <c r="G15" s="46">
        <v>0</v>
      </c>
      <c r="H15" s="46">
        <f t="shared" si="4"/>
        <v>0</v>
      </c>
    </row>
    <row r="16" spans="2:9" x14ac:dyDescent="0.2">
      <c r="B16" s="47" t="s">
        <v>139</v>
      </c>
      <c r="C16" s="124">
        <v>420622.39</v>
      </c>
      <c r="D16" s="44">
        <v>111000</v>
      </c>
      <c r="E16" s="44">
        <v>111000</v>
      </c>
      <c r="F16" s="44">
        <v>15600</v>
      </c>
      <c r="G16" s="46">
        <f t="shared" si="3"/>
        <v>3.7087897294292871</v>
      </c>
      <c r="H16" s="46">
        <f t="shared" si="4"/>
        <v>14.054054054054054</v>
      </c>
    </row>
    <row r="17" spans="2:8" s="114" customFormat="1" x14ac:dyDescent="0.2">
      <c r="B17" s="47" t="s">
        <v>331</v>
      </c>
      <c r="C17" s="124">
        <v>0</v>
      </c>
      <c r="D17" s="124">
        <v>115164</v>
      </c>
      <c r="E17" s="124">
        <v>115164</v>
      </c>
      <c r="F17" s="124">
        <v>122990.85</v>
      </c>
      <c r="G17" s="46">
        <v>0</v>
      </c>
      <c r="H17" s="46">
        <f t="shared" si="4"/>
        <v>106.79626445764301</v>
      </c>
    </row>
    <row r="18" spans="2:8" x14ac:dyDescent="0.2">
      <c r="B18" s="47" t="s">
        <v>140</v>
      </c>
      <c r="C18" s="44">
        <f t="shared" ref="C18:F18" si="7">+C19</f>
        <v>0</v>
      </c>
      <c r="D18" s="44">
        <f t="shared" si="7"/>
        <v>0</v>
      </c>
      <c r="E18" s="44">
        <f t="shared" si="7"/>
        <v>0</v>
      </c>
      <c r="F18" s="44">
        <f t="shared" si="7"/>
        <v>0</v>
      </c>
      <c r="G18" s="46">
        <v>0</v>
      </c>
      <c r="H18" s="46">
        <v>0</v>
      </c>
    </row>
    <row r="19" spans="2:8" ht="28.5" customHeight="1" x14ac:dyDescent="0.2">
      <c r="B19" s="47" t="s">
        <v>141</v>
      </c>
      <c r="C19" s="44">
        <v>0</v>
      </c>
      <c r="D19" s="44">
        <v>0</v>
      </c>
      <c r="E19" s="44">
        <v>0</v>
      </c>
      <c r="F19" s="44">
        <v>0</v>
      </c>
      <c r="G19" s="46">
        <v>0</v>
      </c>
      <c r="H19" s="46">
        <v>0</v>
      </c>
    </row>
    <row r="20" spans="2:8" ht="15.75" customHeight="1" x14ac:dyDescent="0.2">
      <c r="B20" s="7" t="s">
        <v>142</v>
      </c>
      <c r="C20" s="45">
        <f>C21</f>
        <v>0</v>
      </c>
      <c r="D20" s="45">
        <f t="shared" ref="D20:F20" si="8">D21</f>
        <v>30000</v>
      </c>
      <c r="E20" s="45">
        <f t="shared" si="8"/>
        <v>30000</v>
      </c>
      <c r="F20" s="45">
        <f t="shared" si="8"/>
        <v>0</v>
      </c>
      <c r="G20" s="46">
        <v>0</v>
      </c>
      <c r="H20" s="46">
        <f t="shared" si="4"/>
        <v>0</v>
      </c>
    </row>
    <row r="21" spans="2:8" ht="15" customHeight="1" x14ac:dyDescent="0.2">
      <c r="B21" s="47" t="s">
        <v>143</v>
      </c>
      <c r="C21" s="124">
        <v>0</v>
      </c>
      <c r="D21" s="44">
        <v>30000</v>
      </c>
      <c r="E21" s="44">
        <v>30000</v>
      </c>
      <c r="F21" s="44">
        <v>0</v>
      </c>
      <c r="G21" s="46">
        <v>0</v>
      </c>
      <c r="H21" s="46">
        <f t="shared" si="4"/>
        <v>0</v>
      </c>
    </row>
    <row r="22" spans="2:8" ht="24.75" customHeight="1" x14ac:dyDescent="0.2">
      <c r="B22" s="7" t="s">
        <v>144</v>
      </c>
      <c r="C22" s="45">
        <f>C23</f>
        <v>0</v>
      </c>
      <c r="D22" s="45">
        <f t="shared" ref="D22:F22" si="9">D23</f>
        <v>3250</v>
      </c>
      <c r="E22" s="45">
        <f t="shared" si="9"/>
        <v>3250</v>
      </c>
      <c r="F22" s="45">
        <f t="shared" si="9"/>
        <v>0</v>
      </c>
      <c r="G22" s="46">
        <v>0</v>
      </c>
      <c r="H22" s="46">
        <f t="shared" si="4"/>
        <v>0</v>
      </c>
    </row>
    <row r="23" spans="2:8" ht="42" customHeight="1" x14ac:dyDescent="0.2">
      <c r="B23" s="47" t="s">
        <v>145</v>
      </c>
      <c r="C23" s="124">
        <v>0</v>
      </c>
      <c r="D23" s="44">
        <v>3250</v>
      </c>
      <c r="E23" s="44">
        <v>3250</v>
      </c>
      <c r="F23" s="44">
        <v>0</v>
      </c>
      <c r="G23" s="46">
        <v>0</v>
      </c>
      <c r="H23" s="46">
        <f t="shared" si="4"/>
        <v>0</v>
      </c>
    </row>
    <row r="24" spans="2:8" ht="19.5" customHeight="1" x14ac:dyDescent="0.2">
      <c r="B24" s="47"/>
      <c r="C24" s="44"/>
      <c r="D24" s="44"/>
      <c r="E24" s="44"/>
      <c r="F24" s="44"/>
      <c r="G24" s="39"/>
      <c r="H24" s="39"/>
    </row>
    <row r="25" spans="2:8" ht="15.75" customHeight="1" x14ac:dyDescent="0.2">
      <c r="B25" s="7" t="s">
        <v>42</v>
      </c>
      <c r="C25" s="37">
        <f>C26+C28+C30+C32+C39+C41</f>
        <v>821509.64</v>
      </c>
      <c r="D25" s="37">
        <f t="shared" ref="D25" si="10">D26+D28+D30+D32+D39+D41</f>
        <v>1357209</v>
      </c>
      <c r="E25" s="37">
        <f t="shared" ref="E25" si="11">E26+E28+E30+E32+E39+E41</f>
        <v>1357209</v>
      </c>
      <c r="F25" s="37">
        <f>F26+F28+F30+F32+F39+F41</f>
        <v>575056.21</v>
      </c>
      <c r="G25" s="46">
        <f>F25/C25*100</f>
        <v>69.999934510811087</v>
      </c>
      <c r="H25" s="46">
        <f>F25/E25*100</f>
        <v>42.370497837842215</v>
      </c>
    </row>
    <row r="26" spans="2:8" ht="15.75" customHeight="1" x14ac:dyDescent="0.2">
      <c r="B26" s="7" t="s">
        <v>14</v>
      </c>
      <c r="C26" s="51">
        <f>SUM(C27)</f>
        <v>303491.11</v>
      </c>
      <c r="D26" s="51">
        <f t="shared" ref="D26:F26" si="12">SUM(D27)</f>
        <v>700000</v>
      </c>
      <c r="E26" s="51">
        <f t="shared" si="12"/>
        <v>700000</v>
      </c>
      <c r="F26" s="51">
        <f t="shared" si="12"/>
        <v>294327.58</v>
      </c>
      <c r="G26" s="46">
        <f t="shared" ref="G26:G35" si="13">F26/C26*100</f>
        <v>96.980626549489386</v>
      </c>
      <c r="H26" s="46">
        <f t="shared" ref="H26:H42" si="14">F26/E26*100</f>
        <v>42.046797142857145</v>
      </c>
    </row>
    <row r="27" spans="2:8" x14ac:dyDescent="0.2">
      <c r="B27" s="13" t="s">
        <v>15</v>
      </c>
      <c r="C27" s="125">
        <v>303491.11</v>
      </c>
      <c r="D27" s="48">
        <v>700000</v>
      </c>
      <c r="E27" s="48">
        <v>700000</v>
      </c>
      <c r="F27" s="130">
        <v>294327.58</v>
      </c>
      <c r="G27" s="46">
        <f t="shared" si="13"/>
        <v>96.980626549489386</v>
      </c>
      <c r="H27" s="46">
        <f t="shared" si="14"/>
        <v>42.046797142857145</v>
      </c>
    </row>
    <row r="28" spans="2:8" x14ac:dyDescent="0.2">
      <c r="B28" s="7" t="s">
        <v>16</v>
      </c>
      <c r="C28" s="51">
        <f>SUM(C29)</f>
        <v>55452.78</v>
      </c>
      <c r="D28" s="51">
        <f t="shared" ref="D28:F28" si="15">SUM(D29)</f>
        <v>185706</v>
      </c>
      <c r="E28" s="51">
        <f t="shared" si="15"/>
        <v>185706</v>
      </c>
      <c r="F28" s="51">
        <f t="shared" si="15"/>
        <v>92634.71</v>
      </c>
      <c r="G28" s="46">
        <f t="shared" si="13"/>
        <v>167.05151662369317</v>
      </c>
      <c r="H28" s="46">
        <f t="shared" si="14"/>
        <v>49.882453986408628</v>
      </c>
    </row>
    <row r="29" spans="2:8" x14ac:dyDescent="0.2">
      <c r="B29" s="14" t="s">
        <v>17</v>
      </c>
      <c r="C29" s="125">
        <v>55452.78</v>
      </c>
      <c r="D29" s="48">
        <v>185706</v>
      </c>
      <c r="E29" s="48">
        <v>185706</v>
      </c>
      <c r="F29" s="48">
        <v>92634.71</v>
      </c>
      <c r="G29" s="46">
        <f t="shared" si="13"/>
        <v>167.05151662369317</v>
      </c>
      <c r="H29" s="46">
        <f t="shared" si="14"/>
        <v>49.882453986408628</v>
      </c>
    </row>
    <row r="30" spans="2:8" x14ac:dyDescent="0.2">
      <c r="B30" s="7" t="s">
        <v>136</v>
      </c>
      <c r="C30" s="51">
        <f>C31</f>
        <v>4699.2700000000004</v>
      </c>
      <c r="D30" s="51">
        <f t="shared" ref="D30:F30" si="16">D31</f>
        <v>109692</v>
      </c>
      <c r="E30" s="51">
        <f t="shared" si="16"/>
        <v>109692</v>
      </c>
      <c r="F30" s="51">
        <f t="shared" si="16"/>
        <v>32553.24</v>
      </c>
      <c r="G30" s="46">
        <f t="shared" si="13"/>
        <v>692.72972185041499</v>
      </c>
      <c r="H30" s="46">
        <f t="shared" si="14"/>
        <v>29.676950005469859</v>
      </c>
    </row>
    <row r="31" spans="2:8" x14ac:dyDescent="0.2">
      <c r="B31" s="47" t="s">
        <v>137</v>
      </c>
      <c r="C31" s="125">
        <v>4699.2700000000004</v>
      </c>
      <c r="D31" s="48">
        <v>109692</v>
      </c>
      <c r="E31" s="48">
        <v>109692</v>
      </c>
      <c r="F31" s="48">
        <v>32553.24</v>
      </c>
      <c r="G31" s="46">
        <f t="shared" si="13"/>
        <v>692.72972185041499</v>
      </c>
      <c r="H31" s="46">
        <f t="shared" si="14"/>
        <v>29.676950005469859</v>
      </c>
    </row>
    <row r="32" spans="2:8" x14ac:dyDescent="0.2">
      <c r="B32" s="7" t="s">
        <v>138</v>
      </c>
      <c r="C32" s="51">
        <f>SUM(C35:C37)</f>
        <v>457866.48</v>
      </c>
      <c r="D32" s="51">
        <f>SUM(D33+D34+D35+D36+D37+D38)</f>
        <v>328561</v>
      </c>
      <c r="E32" s="51">
        <f>SUM(E33+E34+E35+E36+E37+E38)</f>
        <v>328561</v>
      </c>
      <c r="F32" s="51">
        <f>SUM(F33:F38)</f>
        <v>155540.68</v>
      </c>
      <c r="G32" s="46">
        <f t="shared" si="13"/>
        <v>33.970750599607122</v>
      </c>
      <c r="H32" s="46">
        <f t="shared" si="14"/>
        <v>47.339970355580853</v>
      </c>
    </row>
    <row r="33" spans="2:11" s="114" customFormat="1" ht="25.5" x14ac:dyDescent="0.2">
      <c r="B33" s="47" t="s">
        <v>332</v>
      </c>
      <c r="C33" s="51"/>
      <c r="D33" s="125">
        <v>100000</v>
      </c>
      <c r="E33" s="125">
        <v>100000</v>
      </c>
      <c r="F33" s="125">
        <v>16949.830000000002</v>
      </c>
      <c r="G33" s="46">
        <v>0</v>
      </c>
      <c r="H33" s="46">
        <f t="shared" si="14"/>
        <v>16.949830000000002</v>
      </c>
    </row>
    <row r="34" spans="2:11" s="114" customFormat="1" x14ac:dyDescent="0.2">
      <c r="B34" s="47" t="s">
        <v>330</v>
      </c>
      <c r="C34" s="51"/>
      <c r="D34" s="125">
        <v>2397</v>
      </c>
      <c r="E34" s="125">
        <v>2397</v>
      </c>
      <c r="F34" s="129">
        <v>0</v>
      </c>
      <c r="G34" s="46">
        <v>0</v>
      </c>
      <c r="H34" s="46">
        <f t="shared" si="14"/>
        <v>0</v>
      </c>
    </row>
    <row r="35" spans="2:11" x14ac:dyDescent="0.2">
      <c r="B35" s="47" t="s">
        <v>139</v>
      </c>
      <c r="C35" s="125">
        <v>457866.48</v>
      </c>
      <c r="D35" s="48">
        <v>111000</v>
      </c>
      <c r="E35" s="48">
        <v>111000</v>
      </c>
      <c r="F35" s="48">
        <v>15600</v>
      </c>
      <c r="G35" s="46">
        <f t="shared" si="13"/>
        <v>3.4071068054599674</v>
      </c>
      <c r="H35" s="46">
        <f t="shared" si="14"/>
        <v>14.054054054054054</v>
      </c>
    </row>
    <row r="36" spans="2:11" s="114" customFormat="1" x14ac:dyDescent="0.2">
      <c r="B36" s="47" t="s">
        <v>331</v>
      </c>
      <c r="C36" s="129"/>
      <c r="D36" s="129">
        <v>115164</v>
      </c>
      <c r="E36" s="129">
        <v>115164</v>
      </c>
      <c r="F36" s="129">
        <v>122990.85</v>
      </c>
      <c r="G36" s="46">
        <v>0</v>
      </c>
      <c r="H36" s="46">
        <f t="shared" si="14"/>
        <v>106.79626445764301</v>
      </c>
    </row>
    <row r="37" spans="2:11" x14ac:dyDescent="0.2">
      <c r="B37" s="47" t="s">
        <v>140</v>
      </c>
      <c r="C37" s="49">
        <f t="shared" ref="C37:F37" si="17">+C38</f>
        <v>0</v>
      </c>
      <c r="D37" s="49">
        <f t="shared" si="17"/>
        <v>0</v>
      </c>
      <c r="E37" s="49">
        <f t="shared" si="17"/>
        <v>0</v>
      </c>
      <c r="F37" s="49">
        <f t="shared" si="17"/>
        <v>0</v>
      </c>
      <c r="G37" s="46">
        <v>0</v>
      </c>
      <c r="H37" s="46">
        <v>0</v>
      </c>
    </row>
    <row r="38" spans="2:11" ht="25.5" x14ac:dyDescent="0.2">
      <c r="B38" s="47" t="s">
        <v>141</v>
      </c>
      <c r="C38" s="50">
        <v>0</v>
      </c>
      <c r="D38" s="50">
        <v>0</v>
      </c>
      <c r="E38" s="50">
        <v>0</v>
      </c>
      <c r="F38" s="50">
        <v>0</v>
      </c>
      <c r="G38" s="46">
        <v>0</v>
      </c>
      <c r="H38" s="46">
        <v>0</v>
      </c>
    </row>
    <row r="39" spans="2:11" ht="15" customHeight="1" x14ac:dyDescent="0.2">
      <c r="B39" s="7" t="s">
        <v>142</v>
      </c>
      <c r="C39" s="51">
        <f>C40</f>
        <v>0</v>
      </c>
      <c r="D39" s="51">
        <f t="shared" ref="D39:F39" si="18">D40</f>
        <v>30000</v>
      </c>
      <c r="E39" s="51">
        <f t="shared" si="18"/>
        <v>30000</v>
      </c>
      <c r="F39" s="51">
        <f t="shared" si="18"/>
        <v>0</v>
      </c>
      <c r="G39" s="46">
        <v>0</v>
      </c>
      <c r="H39" s="46">
        <f t="shared" si="14"/>
        <v>0</v>
      </c>
      <c r="I39" s="85"/>
      <c r="J39" s="85"/>
      <c r="K39" s="85"/>
    </row>
    <row r="40" spans="2:11" x14ac:dyDescent="0.2">
      <c r="B40" s="47" t="s">
        <v>143</v>
      </c>
      <c r="C40" s="125">
        <v>0</v>
      </c>
      <c r="D40" s="48">
        <v>30000</v>
      </c>
      <c r="E40" s="48">
        <v>30000</v>
      </c>
      <c r="F40" s="48">
        <v>0</v>
      </c>
      <c r="G40" s="46">
        <v>0</v>
      </c>
      <c r="H40" s="46">
        <f t="shared" si="14"/>
        <v>0</v>
      </c>
      <c r="I40" s="85"/>
      <c r="J40" s="85"/>
      <c r="K40" s="85"/>
    </row>
    <row r="41" spans="2:11" ht="38.25" x14ac:dyDescent="0.2">
      <c r="B41" s="7" t="s">
        <v>144</v>
      </c>
      <c r="C41" s="51">
        <f>C42</f>
        <v>0</v>
      </c>
      <c r="D41" s="51">
        <f t="shared" ref="D41:F41" si="19">D42</f>
        <v>3250</v>
      </c>
      <c r="E41" s="51">
        <f t="shared" si="19"/>
        <v>3250</v>
      </c>
      <c r="F41" s="51">
        <f t="shared" si="19"/>
        <v>0</v>
      </c>
      <c r="G41" s="46">
        <v>0</v>
      </c>
      <c r="H41" s="46">
        <f t="shared" si="14"/>
        <v>0</v>
      </c>
      <c r="I41" s="85"/>
      <c r="J41" s="85"/>
      <c r="K41" s="85"/>
    </row>
    <row r="42" spans="2:11" ht="38.25" x14ac:dyDescent="0.2">
      <c r="B42" s="47" t="s">
        <v>145</v>
      </c>
      <c r="C42" s="125">
        <v>0</v>
      </c>
      <c r="D42" s="48">
        <v>3250</v>
      </c>
      <c r="E42" s="48">
        <v>3250</v>
      </c>
      <c r="F42" s="48">
        <v>0</v>
      </c>
      <c r="G42" s="46">
        <v>0</v>
      </c>
      <c r="H42" s="46">
        <f t="shared" si="14"/>
        <v>0</v>
      </c>
    </row>
    <row r="45" spans="2:11" ht="15.75" x14ac:dyDescent="0.2">
      <c r="B45" s="113"/>
    </row>
    <row r="46" spans="2:11" ht="15.75" x14ac:dyDescent="0.2">
      <c r="B46" s="113"/>
    </row>
    <row r="47" spans="2:11" ht="15.75" x14ac:dyDescent="0.2">
      <c r="B47" s="113"/>
    </row>
    <row r="48" spans="2:11" ht="15.75" x14ac:dyDescent="0.2">
      <c r="B48" s="113"/>
    </row>
    <row r="49" spans="2:2" ht="15.75" x14ac:dyDescent="0.2">
      <c r="B49" s="113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5"/>
  <sheetViews>
    <sheetView workbookViewId="0">
      <selection activeCell="B4" sqref="B4:H8"/>
    </sheetView>
  </sheetViews>
  <sheetFormatPr defaultRowHeight="12.75" x14ac:dyDescent="0.2"/>
  <cols>
    <col min="1" max="1" width="9.140625" style="30"/>
    <col min="2" max="2" width="37.7109375" style="30" customWidth="1"/>
    <col min="3" max="6" width="25.28515625" style="30" customWidth="1"/>
    <col min="7" max="8" width="15.7109375" style="30" customWidth="1"/>
    <col min="9" max="16384" width="9.140625" style="30"/>
  </cols>
  <sheetData>
    <row r="1" spans="2:8" x14ac:dyDescent="0.2">
      <c r="B1" s="32"/>
      <c r="C1" s="32"/>
      <c r="D1" s="32"/>
      <c r="E1" s="32"/>
      <c r="F1" s="4"/>
      <c r="G1" s="4"/>
      <c r="H1" s="4"/>
    </row>
    <row r="2" spans="2:8" ht="15.75" customHeight="1" x14ac:dyDescent="0.2">
      <c r="B2" s="160" t="s">
        <v>35</v>
      </c>
      <c r="C2" s="160"/>
      <c r="D2" s="160"/>
      <c r="E2" s="160"/>
      <c r="F2" s="160"/>
      <c r="G2" s="160"/>
      <c r="H2" s="160"/>
    </row>
    <row r="3" spans="2:8" x14ac:dyDescent="0.2">
      <c r="B3" s="32"/>
      <c r="C3" s="32"/>
      <c r="D3" s="32"/>
      <c r="E3" s="32"/>
      <c r="F3" s="4"/>
      <c r="G3" s="4"/>
      <c r="H3" s="4"/>
    </row>
    <row r="4" spans="2:8" ht="25.5" x14ac:dyDescent="0.2">
      <c r="B4" s="20" t="s">
        <v>6</v>
      </c>
      <c r="C4" s="127" t="s">
        <v>317</v>
      </c>
      <c r="D4" s="127" t="s">
        <v>325</v>
      </c>
      <c r="E4" s="127" t="s">
        <v>326</v>
      </c>
      <c r="F4" s="127" t="s">
        <v>324</v>
      </c>
      <c r="G4" s="20" t="s">
        <v>18</v>
      </c>
      <c r="H4" s="20" t="s">
        <v>44</v>
      </c>
    </row>
    <row r="5" spans="2:8" x14ac:dyDescent="0.2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 t="s">
        <v>31</v>
      </c>
      <c r="H5" s="20" t="s">
        <v>32</v>
      </c>
    </row>
    <row r="6" spans="2:8" ht="15.75" customHeight="1" x14ac:dyDescent="0.2">
      <c r="B6" s="7" t="s">
        <v>42</v>
      </c>
      <c r="C6" s="67">
        <f>SUM(C7)</f>
        <v>821509.64</v>
      </c>
      <c r="D6" s="67">
        <f t="shared" ref="C6:F7" si="0">SUM(D7)</f>
        <v>1357209</v>
      </c>
      <c r="E6" s="67">
        <f t="shared" si="0"/>
        <v>1357209</v>
      </c>
      <c r="F6" s="67">
        <f t="shared" si="0"/>
        <v>575056.21</v>
      </c>
      <c r="G6" s="87">
        <f>F6/C6*100</f>
        <v>69.999934510811087</v>
      </c>
      <c r="H6" s="87">
        <f>F6/E6*100</f>
        <v>42.370497837842215</v>
      </c>
    </row>
    <row r="7" spans="2:8" x14ac:dyDescent="0.2">
      <c r="B7" s="66" t="s">
        <v>220</v>
      </c>
      <c r="C7" s="68">
        <f t="shared" si="0"/>
        <v>821509.64</v>
      </c>
      <c r="D7" s="68">
        <v>1357209</v>
      </c>
      <c r="E7" s="68">
        <v>1357209</v>
      </c>
      <c r="F7" s="68">
        <v>575056.21</v>
      </c>
      <c r="G7" s="69">
        <f t="shared" ref="G7:G8" si="1">F7/C7*100</f>
        <v>69.999934510811087</v>
      </c>
      <c r="H7" s="69">
        <f t="shared" ref="H7:H8" si="2">F7/E7*100</f>
        <v>42.370497837842215</v>
      </c>
    </row>
    <row r="8" spans="2:8" x14ac:dyDescent="0.2">
      <c r="B8" s="66" t="s">
        <v>219</v>
      </c>
      <c r="C8" s="68">
        <f>+SAŽETAK!G22</f>
        <v>821509.64</v>
      </c>
      <c r="D8" s="68">
        <v>1357209</v>
      </c>
      <c r="E8" s="68">
        <v>1357209</v>
      </c>
      <c r="F8" s="68">
        <v>575056.21</v>
      </c>
      <c r="G8" s="69">
        <f t="shared" si="1"/>
        <v>69.999934510811087</v>
      </c>
      <c r="H8" s="69">
        <f t="shared" si="2"/>
        <v>42.370497837842215</v>
      </c>
    </row>
    <row r="11" spans="2:8" ht="15.75" x14ac:dyDescent="0.2">
      <c r="B11" s="113"/>
    </row>
    <row r="12" spans="2:8" ht="15.75" x14ac:dyDescent="0.2">
      <c r="B12" s="113"/>
    </row>
    <row r="13" spans="2:8" ht="15.75" x14ac:dyDescent="0.2">
      <c r="B13" s="113"/>
    </row>
    <row r="14" spans="2:8" ht="15.75" x14ac:dyDescent="0.2">
      <c r="B14" s="113"/>
    </row>
    <row r="15" spans="2:8" ht="15.75" x14ac:dyDescent="0.2">
      <c r="B15" s="113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8"/>
  <sheetViews>
    <sheetView workbookViewId="0">
      <selection activeCell="B7" sqref="B7:L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47" t="s">
        <v>10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47" t="s">
        <v>47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2:12" ht="15.75" customHeight="1" x14ac:dyDescent="0.25">
      <c r="B5" s="147" t="s">
        <v>36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57" t="s">
        <v>6</v>
      </c>
      <c r="C7" s="158"/>
      <c r="D7" s="158"/>
      <c r="E7" s="158"/>
      <c r="F7" s="159"/>
      <c r="G7" s="127" t="s">
        <v>317</v>
      </c>
      <c r="H7" s="127" t="s">
        <v>325</v>
      </c>
      <c r="I7" s="127" t="s">
        <v>326</v>
      </c>
      <c r="J7" s="127" t="s">
        <v>324</v>
      </c>
      <c r="K7" s="22" t="s">
        <v>18</v>
      </c>
      <c r="L7" s="22" t="s">
        <v>44</v>
      </c>
    </row>
    <row r="8" spans="2:12" x14ac:dyDescent="0.25">
      <c r="B8" s="157">
        <v>1</v>
      </c>
      <c r="C8" s="158"/>
      <c r="D8" s="158"/>
      <c r="E8" s="158"/>
      <c r="F8" s="159"/>
      <c r="G8" s="23">
        <v>2</v>
      </c>
      <c r="H8" s="23">
        <v>3</v>
      </c>
      <c r="I8" s="23">
        <v>4</v>
      </c>
      <c r="J8" s="23">
        <v>5</v>
      </c>
      <c r="K8" s="23" t="s">
        <v>31</v>
      </c>
      <c r="L8" s="23" t="s">
        <v>32</v>
      </c>
    </row>
    <row r="9" spans="2:12" ht="25.5" x14ac:dyDescent="0.25">
      <c r="B9" s="7">
        <v>8</v>
      </c>
      <c r="C9" s="7"/>
      <c r="D9" s="7"/>
      <c r="E9" s="7"/>
      <c r="F9" s="7" t="s">
        <v>7</v>
      </c>
      <c r="G9" s="40">
        <v>0</v>
      </c>
      <c r="H9" s="40">
        <v>0</v>
      </c>
      <c r="I9" s="40">
        <v>0</v>
      </c>
      <c r="J9" s="41">
        <v>0</v>
      </c>
      <c r="K9" s="41">
        <v>0</v>
      </c>
      <c r="L9" s="41">
        <v>0</v>
      </c>
    </row>
    <row r="10" spans="2:12" ht="25.5" x14ac:dyDescent="0.25">
      <c r="B10" s="8">
        <v>5</v>
      </c>
      <c r="C10" s="8"/>
      <c r="D10" s="8"/>
      <c r="E10" s="8"/>
      <c r="F10" s="10" t="s">
        <v>8</v>
      </c>
      <c r="G10" s="5">
        <v>0</v>
      </c>
      <c r="H10" s="5">
        <v>0</v>
      </c>
      <c r="I10" s="5">
        <v>0</v>
      </c>
      <c r="J10" s="18">
        <v>0</v>
      </c>
      <c r="K10" s="18">
        <v>0</v>
      </c>
      <c r="L10" s="18">
        <v>0</v>
      </c>
    </row>
    <row r="12" spans="2:12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2:12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2:12" ht="15.75" x14ac:dyDescent="0.25">
      <c r="B14" s="113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2:12" ht="15.75" x14ac:dyDescent="0.25">
      <c r="B15" s="113"/>
    </row>
    <row r="16" spans="2:12" ht="15.75" x14ac:dyDescent="0.25">
      <c r="B16" s="113"/>
    </row>
    <row r="17" spans="2:2" ht="15.75" x14ac:dyDescent="0.25">
      <c r="B17" s="113"/>
    </row>
    <row r="18" spans="2:2" ht="15.75" x14ac:dyDescent="0.25">
      <c r="B18" s="113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5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47" t="s">
        <v>37</v>
      </c>
      <c r="C2" s="147"/>
      <c r="D2" s="147"/>
      <c r="E2" s="147"/>
      <c r="F2" s="147"/>
      <c r="G2" s="147"/>
      <c r="H2" s="14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0" t="s">
        <v>6</v>
      </c>
      <c r="C4" s="127" t="s">
        <v>317</v>
      </c>
      <c r="D4" s="127" t="s">
        <v>325</v>
      </c>
      <c r="E4" s="127" t="s">
        <v>326</v>
      </c>
      <c r="F4" s="127" t="s">
        <v>324</v>
      </c>
      <c r="G4" s="20" t="s">
        <v>18</v>
      </c>
      <c r="H4" s="20" t="s">
        <v>44</v>
      </c>
    </row>
    <row r="5" spans="2:8" x14ac:dyDescent="0.25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 t="s">
        <v>31</v>
      </c>
      <c r="H5" s="20" t="s">
        <v>32</v>
      </c>
    </row>
    <row r="6" spans="2:8" x14ac:dyDescent="0.25">
      <c r="B6" s="7" t="s">
        <v>39</v>
      </c>
      <c r="C6" s="5">
        <v>0</v>
      </c>
      <c r="D6" s="5">
        <v>0</v>
      </c>
      <c r="E6" s="6">
        <v>0</v>
      </c>
      <c r="F6" s="18">
        <v>0</v>
      </c>
      <c r="G6" s="18">
        <v>0</v>
      </c>
      <c r="H6" s="18">
        <v>0</v>
      </c>
    </row>
    <row r="7" spans="2:8" ht="15.75" customHeight="1" x14ac:dyDescent="0.25">
      <c r="B7" s="7" t="s">
        <v>40</v>
      </c>
      <c r="C7" s="5">
        <v>0</v>
      </c>
      <c r="D7" s="5">
        <v>0</v>
      </c>
      <c r="E7" s="6">
        <v>0</v>
      </c>
      <c r="F7" s="18">
        <v>0</v>
      </c>
      <c r="G7" s="18">
        <v>0</v>
      </c>
      <c r="H7" s="18">
        <v>0</v>
      </c>
    </row>
    <row r="9" spans="2:8" x14ac:dyDescent="0.25">
      <c r="B9" s="25"/>
      <c r="C9" s="25"/>
      <c r="D9" s="25"/>
      <c r="E9" s="25"/>
      <c r="F9" s="25"/>
      <c r="G9" s="25"/>
      <c r="H9" s="25"/>
    </row>
    <row r="11" spans="2:8" ht="15.75" x14ac:dyDescent="0.25">
      <c r="B11" s="113"/>
    </row>
    <row r="12" spans="2:8" ht="15.75" x14ac:dyDescent="0.25">
      <c r="B12" s="113"/>
    </row>
    <row r="13" spans="2:8" ht="15.75" x14ac:dyDescent="0.25">
      <c r="B13" s="113"/>
    </row>
    <row r="14" spans="2:8" ht="15.75" x14ac:dyDescent="0.25">
      <c r="B14" s="113"/>
    </row>
    <row r="15" spans="2:8" ht="15.75" x14ac:dyDescent="0.25">
      <c r="B15" s="113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182"/>
  <sheetViews>
    <sheetView topLeftCell="A7" zoomScaleNormal="100" workbookViewId="0">
      <selection activeCell="F46" sqref="F46"/>
    </sheetView>
  </sheetViews>
  <sheetFormatPr defaultRowHeight="12.75" x14ac:dyDescent="0.2"/>
  <cols>
    <col min="1" max="1" width="9.140625" style="30"/>
    <col min="2" max="2" width="7.42578125" style="30" bestFit="1" customWidth="1"/>
    <col min="3" max="3" width="8.140625" style="30" customWidth="1"/>
    <col min="4" max="4" width="51.42578125" style="30" customWidth="1"/>
    <col min="5" max="7" width="24.28515625" style="30" customWidth="1"/>
    <col min="8" max="8" width="15.7109375" style="30" customWidth="1"/>
    <col min="9" max="16384" width="9.140625" style="30"/>
  </cols>
  <sheetData>
    <row r="1" spans="2:8" x14ac:dyDescent="0.2">
      <c r="B1" s="33"/>
      <c r="C1" s="33"/>
      <c r="D1" s="33"/>
      <c r="E1" s="33"/>
      <c r="F1" s="33"/>
      <c r="G1" s="33"/>
      <c r="H1" s="4"/>
    </row>
    <row r="2" spans="2:8" ht="18" customHeight="1" x14ac:dyDescent="0.2">
      <c r="B2" s="147" t="s">
        <v>9</v>
      </c>
      <c r="C2" s="147"/>
      <c r="D2" s="147"/>
      <c r="E2" s="147"/>
      <c r="F2" s="147"/>
      <c r="G2" s="147"/>
      <c r="H2" s="147"/>
    </row>
    <row r="3" spans="2:8" ht="15.75" x14ac:dyDescent="0.2">
      <c r="B3" s="24"/>
      <c r="C3" s="24"/>
      <c r="D3" s="24"/>
      <c r="E3" s="24"/>
      <c r="F3" s="24"/>
      <c r="G3" s="24"/>
      <c r="H3" s="16"/>
    </row>
    <row r="4" spans="2:8" ht="15.75" x14ac:dyDescent="0.25">
      <c r="B4" s="175" t="s">
        <v>49</v>
      </c>
      <c r="C4" s="175"/>
      <c r="D4" s="175"/>
      <c r="E4" s="175"/>
      <c r="F4" s="175"/>
      <c r="G4" s="175"/>
      <c r="H4" s="175"/>
    </row>
    <row r="5" spans="2:8" x14ac:dyDescent="0.2">
      <c r="B5" s="33"/>
      <c r="C5" s="33"/>
      <c r="D5" s="33"/>
      <c r="E5" s="33"/>
      <c r="F5" s="33"/>
      <c r="G5" s="33"/>
      <c r="H5" s="4"/>
    </row>
    <row r="6" spans="2:8" ht="25.5" x14ac:dyDescent="0.2">
      <c r="B6" s="176" t="s">
        <v>6</v>
      </c>
      <c r="C6" s="177"/>
      <c r="D6" s="178"/>
      <c r="E6" s="75" t="s">
        <v>325</v>
      </c>
      <c r="F6" s="75" t="s">
        <v>326</v>
      </c>
      <c r="G6" s="75" t="s">
        <v>329</v>
      </c>
      <c r="H6" s="75" t="s">
        <v>44</v>
      </c>
    </row>
    <row r="7" spans="2:8" x14ac:dyDescent="0.2">
      <c r="B7" s="176">
        <v>1</v>
      </c>
      <c r="C7" s="177"/>
      <c r="D7" s="178"/>
      <c r="E7" s="75">
        <v>2</v>
      </c>
      <c r="F7" s="75">
        <v>3</v>
      </c>
      <c r="G7" s="75">
        <v>4</v>
      </c>
      <c r="H7" s="75" t="s">
        <v>38</v>
      </c>
    </row>
    <row r="8" spans="2:8" ht="15" x14ac:dyDescent="0.2">
      <c r="B8" s="169">
        <v>7815</v>
      </c>
      <c r="C8" s="170"/>
      <c r="D8" s="88" t="s">
        <v>240</v>
      </c>
      <c r="E8" s="54">
        <f>E9</f>
        <v>1357209</v>
      </c>
      <c r="F8" s="54">
        <f>F9</f>
        <v>1357209</v>
      </c>
      <c r="G8" s="54">
        <f>G9</f>
        <v>575056.21</v>
      </c>
      <c r="H8" s="54">
        <f>H9</f>
        <v>42.370497837842215</v>
      </c>
    </row>
    <row r="9" spans="2:8" ht="28.5" customHeight="1" x14ac:dyDescent="0.2">
      <c r="B9" s="173">
        <v>26522</v>
      </c>
      <c r="C9" s="174"/>
      <c r="D9" s="74" t="s">
        <v>283</v>
      </c>
      <c r="E9" s="42">
        <f>E10+E12+E14+E16+E21+E23</f>
        <v>1357209</v>
      </c>
      <c r="F9" s="42">
        <f>F10+F12+F14+F16+F21+F23</f>
        <v>1357209</v>
      </c>
      <c r="G9" s="42">
        <f>G10+G12+G14+G16+G21+G23</f>
        <v>575056.21</v>
      </c>
      <c r="H9" s="43">
        <f>G9/F9*100</f>
        <v>42.370497837842215</v>
      </c>
    </row>
    <row r="10" spans="2:8" ht="15.75" customHeight="1" x14ac:dyDescent="0.2">
      <c r="B10" s="195" t="s">
        <v>221</v>
      </c>
      <c r="C10" s="196"/>
      <c r="D10" s="74" t="s">
        <v>222</v>
      </c>
      <c r="E10" s="42">
        <f>E11</f>
        <v>700000</v>
      </c>
      <c r="F10" s="42">
        <f>F11</f>
        <v>700000</v>
      </c>
      <c r="G10" s="42">
        <f t="shared" ref="G10" si="0">G11</f>
        <v>294327.58</v>
      </c>
      <c r="H10" s="43">
        <f t="shared" ref="H10:H64" si="1">G10/F10*100</f>
        <v>42.046797142857145</v>
      </c>
    </row>
    <row r="11" spans="2:8" ht="15.75" customHeight="1" x14ac:dyDescent="0.2">
      <c r="B11" s="187" t="s">
        <v>223</v>
      </c>
      <c r="C11" s="188"/>
      <c r="D11" s="72" t="s">
        <v>238</v>
      </c>
      <c r="E11" s="126">
        <v>700000</v>
      </c>
      <c r="F11" s="70">
        <v>700000</v>
      </c>
      <c r="G11" s="130">
        <v>294327.58</v>
      </c>
      <c r="H11" s="71">
        <f t="shared" si="1"/>
        <v>42.046797142857145</v>
      </c>
    </row>
    <row r="12" spans="2:8" ht="15.75" customHeight="1" x14ac:dyDescent="0.2">
      <c r="B12" s="173" t="s">
        <v>225</v>
      </c>
      <c r="C12" s="179"/>
      <c r="D12" s="74" t="s">
        <v>224</v>
      </c>
      <c r="E12" s="42">
        <f>E13</f>
        <v>185706</v>
      </c>
      <c r="F12" s="42">
        <f>F13</f>
        <v>185706</v>
      </c>
      <c r="G12" s="42">
        <f t="shared" ref="G12" si="2">G13</f>
        <v>92634.71</v>
      </c>
      <c r="H12" s="43">
        <f t="shared" si="1"/>
        <v>49.882453986408628</v>
      </c>
    </row>
    <row r="13" spans="2:8" ht="15.75" customHeight="1" x14ac:dyDescent="0.2">
      <c r="B13" s="180" t="s">
        <v>226</v>
      </c>
      <c r="C13" s="181"/>
      <c r="D13" s="77" t="s">
        <v>224</v>
      </c>
      <c r="E13" s="70">
        <v>185706</v>
      </c>
      <c r="F13" s="70">
        <v>185706</v>
      </c>
      <c r="G13" s="125">
        <v>92634.71</v>
      </c>
      <c r="H13" s="71">
        <f t="shared" si="1"/>
        <v>49.882453986408628</v>
      </c>
    </row>
    <row r="14" spans="2:8" ht="16.5" customHeight="1" x14ac:dyDescent="0.2">
      <c r="B14" s="173" t="s">
        <v>227</v>
      </c>
      <c r="C14" s="179"/>
      <c r="D14" s="7" t="s">
        <v>136</v>
      </c>
      <c r="E14" s="42">
        <f>E15</f>
        <v>109692</v>
      </c>
      <c r="F14" s="42">
        <f>F15</f>
        <v>109692</v>
      </c>
      <c r="G14" s="42">
        <f t="shared" ref="G14" si="3">G15</f>
        <v>32553.24</v>
      </c>
      <c r="H14" s="43">
        <f t="shared" si="1"/>
        <v>29.676950005469859</v>
      </c>
    </row>
    <row r="15" spans="2:8" ht="15.75" customHeight="1" x14ac:dyDescent="0.2">
      <c r="B15" s="180" t="s">
        <v>247</v>
      </c>
      <c r="C15" s="181"/>
      <c r="D15" s="9" t="s">
        <v>239</v>
      </c>
      <c r="E15" s="70">
        <v>109692</v>
      </c>
      <c r="F15" s="70">
        <v>109692</v>
      </c>
      <c r="G15" s="125">
        <v>32553.24</v>
      </c>
      <c r="H15" s="71">
        <f t="shared" si="1"/>
        <v>29.676950005469859</v>
      </c>
    </row>
    <row r="16" spans="2:8" ht="15.75" customHeight="1" x14ac:dyDescent="0.2">
      <c r="B16" s="173" t="s">
        <v>228</v>
      </c>
      <c r="C16" s="179"/>
      <c r="D16" s="74" t="s">
        <v>234</v>
      </c>
      <c r="E16" s="42">
        <f>E17+E18+E19+E20</f>
        <v>328561</v>
      </c>
      <c r="F16" s="42">
        <f>F17+F18+F19+F20</f>
        <v>328561</v>
      </c>
      <c r="G16" s="42">
        <f>G17+G18+G19+G20</f>
        <v>155540.68</v>
      </c>
      <c r="H16" s="43">
        <f t="shared" si="1"/>
        <v>47.339970355580853</v>
      </c>
    </row>
    <row r="17" spans="2:8" ht="25.5" x14ac:dyDescent="0.2">
      <c r="B17" s="180" t="s">
        <v>333</v>
      </c>
      <c r="C17" s="181"/>
      <c r="D17" s="72" t="s">
        <v>336</v>
      </c>
      <c r="E17" s="70">
        <v>100000</v>
      </c>
      <c r="F17" s="70">
        <v>100000</v>
      </c>
      <c r="G17" s="70">
        <v>16949.830000000002</v>
      </c>
      <c r="H17" s="43">
        <f t="shared" si="1"/>
        <v>16.949830000000002</v>
      </c>
    </row>
    <row r="18" spans="2:8" s="114" customFormat="1" ht="15.75" customHeight="1" x14ac:dyDescent="0.2">
      <c r="B18" s="180" t="s">
        <v>334</v>
      </c>
      <c r="C18" s="182"/>
      <c r="D18" s="128" t="s">
        <v>335</v>
      </c>
      <c r="E18" s="126">
        <v>2397</v>
      </c>
      <c r="F18" s="126">
        <v>2397</v>
      </c>
      <c r="G18" s="126">
        <v>0</v>
      </c>
      <c r="H18" s="43">
        <f t="shared" si="1"/>
        <v>0</v>
      </c>
    </row>
    <row r="19" spans="2:8" s="114" customFormat="1" x14ac:dyDescent="0.2">
      <c r="B19" s="180" t="s">
        <v>229</v>
      </c>
      <c r="C19" s="182"/>
      <c r="D19" s="128" t="s">
        <v>337</v>
      </c>
      <c r="E19" s="126">
        <v>111000</v>
      </c>
      <c r="F19" s="126">
        <v>111000</v>
      </c>
      <c r="G19" s="126">
        <v>15600</v>
      </c>
      <c r="H19" s="43">
        <f t="shared" si="1"/>
        <v>14.054054054054054</v>
      </c>
    </row>
    <row r="20" spans="2:8" s="114" customFormat="1" ht="15.75" customHeight="1" x14ac:dyDescent="0.2">
      <c r="B20" s="180" t="s">
        <v>338</v>
      </c>
      <c r="C20" s="182"/>
      <c r="D20" s="128" t="s">
        <v>339</v>
      </c>
      <c r="E20" s="126">
        <v>115164</v>
      </c>
      <c r="F20" s="126">
        <v>115164</v>
      </c>
      <c r="G20" s="126">
        <v>122990.85</v>
      </c>
      <c r="H20" s="43">
        <f t="shared" si="1"/>
        <v>106.79626445764301</v>
      </c>
    </row>
    <row r="21" spans="2:8" ht="15.75" customHeight="1" x14ac:dyDescent="0.2">
      <c r="B21" s="195" t="s">
        <v>230</v>
      </c>
      <c r="C21" s="196"/>
      <c r="D21" s="74" t="s">
        <v>235</v>
      </c>
      <c r="E21" s="42">
        <f>E22</f>
        <v>30000</v>
      </c>
      <c r="F21" s="42">
        <f>F22</f>
        <v>30000</v>
      </c>
      <c r="G21" s="42">
        <f t="shared" ref="G21" si="4">G22</f>
        <v>0</v>
      </c>
      <c r="H21" s="43">
        <f t="shared" si="1"/>
        <v>0</v>
      </c>
    </row>
    <row r="22" spans="2:8" ht="15" customHeight="1" x14ac:dyDescent="0.2">
      <c r="B22" s="187" t="s">
        <v>231</v>
      </c>
      <c r="C22" s="188"/>
      <c r="D22" s="72" t="s">
        <v>340</v>
      </c>
      <c r="E22" s="70">
        <v>30000</v>
      </c>
      <c r="F22" s="70">
        <v>30000</v>
      </c>
      <c r="G22" s="70">
        <v>0</v>
      </c>
      <c r="H22" s="43">
        <f t="shared" si="1"/>
        <v>0</v>
      </c>
    </row>
    <row r="23" spans="2:8" ht="15.75" customHeight="1" x14ac:dyDescent="0.2">
      <c r="B23" s="185" t="s">
        <v>232</v>
      </c>
      <c r="C23" s="186"/>
      <c r="D23" s="73" t="s">
        <v>236</v>
      </c>
      <c r="E23" s="42">
        <f>+E24</f>
        <v>3250</v>
      </c>
      <c r="F23" s="42">
        <f>+F24</f>
        <v>3250</v>
      </c>
      <c r="G23" s="42">
        <f t="shared" ref="G23" si="5">G24</f>
        <v>0</v>
      </c>
      <c r="H23" s="43">
        <f t="shared" si="1"/>
        <v>0</v>
      </c>
    </row>
    <row r="24" spans="2:8" ht="15.75" customHeight="1" x14ac:dyDescent="0.2">
      <c r="B24" s="187" t="s">
        <v>233</v>
      </c>
      <c r="C24" s="188"/>
      <c r="D24" s="76" t="s">
        <v>236</v>
      </c>
      <c r="E24" s="70">
        <v>3250</v>
      </c>
      <c r="F24" s="70">
        <v>3250</v>
      </c>
      <c r="G24" s="70">
        <v>0</v>
      </c>
      <c r="H24" s="43">
        <f t="shared" si="1"/>
        <v>0</v>
      </c>
    </row>
    <row r="25" spans="2:8" ht="15.75" customHeight="1" x14ac:dyDescent="0.25">
      <c r="B25" s="161" t="s">
        <v>237</v>
      </c>
      <c r="C25" s="189"/>
      <c r="D25" s="190"/>
      <c r="E25" s="78">
        <f>E26+E46</f>
        <v>1357209</v>
      </c>
      <c r="F25" s="78">
        <f>F26+F46</f>
        <v>1357209</v>
      </c>
      <c r="G25" s="78">
        <f>G26</f>
        <v>575056.21</v>
      </c>
      <c r="H25" s="43">
        <f t="shared" si="1"/>
        <v>42.370497837842215</v>
      </c>
    </row>
    <row r="26" spans="2:8" ht="14.25" customHeight="1" x14ac:dyDescent="0.2">
      <c r="B26" s="161" t="s">
        <v>96</v>
      </c>
      <c r="C26" s="167"/>
      <c r="D26" s="168"/>
      <c r="E26" s="42">
        <f>E27</f>
        <v>700000</v>
      </c>
      <c r="F26" s="42">
        <f t="shared" ref="F26" si="6">F27</f>
        <v>700000</v>
      </c>
      <c r="G26" s="42">
        <f>G27+G46</f>
        <v>575056.21</v>
      </c>
      <c r="H26" s="43">
        <f t="shared" si="1"/>
        <v>82.150887142857144</v>
      </c>
    </row>
    <row r="27" spans="2:8" ht="15.75" customHeight="1" x14ac:dyDescent="0.2">
      <c r="B27" s="191" t="s">
        <v>97</v>
      </c>
      <c r="C27" s="192"/>
      <c r="D27" s="193"/>
      <c r="E27" s="79">
        <f>+E28</f>
        <v>700000</v>
      </c>
      <c r="F27" s="79">
        <f>+F28</f>
        <v>700000</v>
      </c>
      <c r="G27" s="79">
        <f>+G28</f>
        <v>294327.57999999996</v>
      </c>
      <c r="H27" s="80">
        <f t="shared" si="1"/>
        <v>42.046797142857137</v>
      </c>
    </row>
    <row r="28" spans="2:8" ht="15.75" customHeight="1" x14ac:dyDescent="0.2">
      <c r="B28" s="161" t="s">
        <v>98</v>
      </c>
      <c r="C28" s="194"/>
      <c r="D28" s="163"/>
      <c r="E28" s="42">
        <f>+E29</f>
        <v>700000</v>
      </c>
      <c r="F28" s="42">
        <f>+F29</f>
        <v>700000</v>
      </c>
      <c r="G28" s="42">
        <f t="shared" ref="G28" si="7">+G29</f>
        <v>294327.57999999996</v>
      </c>
      <c r="H28" s="43">
        <f t="shared" si="1"/>
        <v>42.046797142857137</v>
      </c>
    </row>
    <row r="29" spans="2:8" ht="15.75" customHeight="1" x14ac:dyDescent="0.2">
      <c r="B29" s="161" t="s">
        <v>99</v>
      </c>
      <c r="C29" s="194"/>
      <c r="D29" s="163"/>
      <c r="E29" s="42">
        <f t="shared" ref="E29:F29" si="8">E30+E34</f>
        <v>700000</v>
      </c>
      <c r="F29" s="42">
        <f t="shared" si="8"/>
        <v>700000</v>
      </c>
      <c r="G29" s="42">
        <f>G30+G34</f>
        <v>294327.57999999996</v>
      </c>
      <c r="H29" s="43">
        <f t="shared" si="1"/>
        <v>42.046797142857137</v>
      </c>
    </row>
    <row r="30" spans="2:8" ht="15.75" customHeight="1" x14ac:dyDescent="0.2">
      <c r="B30" s="161" t="s">
        <v>100</v>
      </c>
      <c r="C30" s="194"/>
      <c r="D30" s="163"/>
      <c r="E30" s="42">
        <f>E31+E32+E33</f>
        <v>662173</v>
      </c>
      <c r="F30" s="42">
        <f>F31+F32+F33</f>
        <v>662173</v>
      </c>
      <c r="G30" s="42">
        <f>G31+G32+G33</f>
        <v>288008.77999999997</v>
      </c>
      <c r="H30" s="43">
        <f t="shared" si="1"/>
        <v>43.494491620769793</v>
      </c>
    </row>
    <row r="31" spans="2:8" ht="15.75" customHeight="1" x14ac:dyDescent="0.2">
      <c r="B31" s="164" t="s">
        <v>101</v>
      </c>
      <c r="C31" s="183"/>
      <c r="D31" s="184"/>
      <c r="E31" s="70">
        <v>526973</v>
      </c>
      <c r="F31" s="126">
        <v>526973</v>
      </c>
      <c r="G31" s="70">
        <v>240694.24</v>
      </c>
      <c r="H31" s="71">
        <f t="shared" si="1"/>
        <v>45.674871388097685</v>
      </c>
    </row>
    <row r="32" spans="2:8" ht="15.75" customHeight="1" x14ac:dyDescent="0.2">
      <c r="B32" s="164" t="s">
        <v>102</v>
      </c>
      <c r="C32" s="183"/>
      <c r="D32" s="184"/>
      <c r="E32" s="70">
        <v>25200</v>
      </c>
      <c r="F32" s="126">
        <v>25200</v>
      </c>
      <c r="G32" s="70">
        <v>7600</v>
      </c>
      <c r="H32" s="71">
        <f t="shared" si="1"/>
        <v>30.158730158730158</v>
      </c>
    </row>
    <row r="33" spans="2:10" ht="15.75" customHeight="1" x14ac:dyDescent="0.2">
      <c r="B33" s="164" t="s">
        <v>103</v>
      </c>
      <c r="C33" s="183"/>
      <c r="D33" s="184"/>
      <c r="E33" s="70">
        <v>110000</v>
      </c>
      <c r="F33" s="126">
        <v>110000</v>
      </c>
      <c r="G33" s="70">
        <v>39714.54</v>
      </c>
      <c r="H33" s="71">
        <f t="shared" si="1"/>
        <v>36.104127272727268</v>
      </c>
    </row>
    <row r="34" spans="2:10" ht="15.75" customHeight="1" x14ac:dyDescent="0.2">
      <c r="B34" s="161" t="s">
        <v>104</v>
      </c>
      <c r="C34" s="162"/>
      <c r="D34" s="163"/>
      <c r="E34" s="42">
        <f>E35+E36+E37+E38+E39+E40+E41+E42+E43+E44+E45</f>
        <v>37827</v>
      </c>
      <c r="F34" s="42">
        <f>F35+F36+F37+F38+F39+F40+F41+F42+F43+F44+F45</f>
        <v>37827</v>
      </c>
      <c r="G34" s="42">
        <f>G35+G36+G37+G38+G39+G40+G41+G42+G43+G44+G45</f>
        <v>6318.8</v>
      </c>
      <c r="H34" s="43">
        <f t="shared" si="1"/>
        <v>16.704470351865069</v>
      </c>
    </row>
    <row r="35" spans="2:10" ht="15.75" customHeight="1" x14ac:dyDescent="0.2">
      <c r="B35" s="164" t="s">
        <v>105</v>
      </c>
      <c r="C35" s="171"/>
      <c r="D35" s="172"/>
      <c r="E35" s="70">
        <v>3318</v>
      </c>
      <c r="F35" s="70">
        <v>3318</v>
      </c>
      <c r="G35" s="70">
        <v>0</v>
      </c>
      <c r="H35" s="71">
        <f t="shared" si="1"/>
        <v>0</v>
      </c>
    </row>
    <row r="36" spans="2:10" ht="15.75" customHeight="1" x14ac:dyDescent="0.2">
      <c r="B36" s="164" t="s">
        <v>106</v>
      </c>
      <c r="C36" s="171"/>
      <c r="D36" s="172"/>
      <c r="E36" s="70">
        <v>19250</v>
      </c>
      <c r="F36" s="70">
        <v>19250</v>
      </c>
      <c r="G36" s="70">
        <v>6318.8</v>
      </c>
      <c r="H36" s="71">
        <f t="shared" si="1"/>
        <v>32.824935064935069</v>
      </c>
    </row>
    <row r="37" spans="2:10" ht="15.75" customHeight="1" x14ac:dyDescent="0.2">
      <c r="B37" s="164" t="s">
        <v>107</v>
      </c>
      <c r="C37" s="171"/>
      <c r="D37" s="172"/>
      <c r="E37" s="70">
        <v>265</v>
      </c>
      <c r="F37" s="70">
        <v>265</v>
      </c>
      <c r="G37" s="70">
        <v>0</v>
      </c>
      <c r="H37" s="71">
        <f t="shared" si="1"/>
        <v>0</v>
      </c>
    </row>
    <row r="38" spans="2:10" ht="15.75" customHeight="1" x14ac:dyDescent="0.2">
      <c r="B38" s="164" t="s">
        <v>108</v>
      </c>
      <c r="C38" s="171"/>
      <c r="D38" s="172"/>
      <c r="E38" s="70">
        <v>1725</v>
      </c>
      <c r="F38" s="70">
        <v>1725</v>
      </c>
      <c r="G38" s="70">
        <v>0</v>
      </c>
      <c r="H38" s="71">
        <f t="shared" si="1"/>
        <v>0</v>
      </c>
    </row>
    <row r="39" spans="2:10" ht="15.75" customHeight="1" x14ac:dyDescent="0.2">
      <c r="B39" s="164" t="s">
        <v>109</v>
      </c>
      <c r="C39" s="171"/>
      <c r="D39" s="172"/>
      <c r="E39" s="70">
        <v>5654</v>
      </c>
      <c r="F39" s="70">
        <v>5654</v>
      </c>
      <c r="G39" s="70">
        <v>0</v>
      </c>
      <c r="H39" s="71">
        <f t="shared" si="1"/>
        <v>0</v>
      </c>
    </row>
    <row r="40" spans="2:10" ht="15.75" customHeight="1" x14ac:dyDescent="0.2">
      <c r="B40" s="164" t="s">
        <v>110</v>
      </c>
      <c r="C40" s="171"/>
      <c r="D40" s="172"/>
      <c r="E40" s="70">
        <v>1327</v>
      </c>
      <c r="F40" s="70">
        <v>1327</v>
      </c>
      <c r="G40" s="70">
        <v>0</v>
      </c>
      <c r="H40" s="71">
        <f t="shared" si="1"/>
        <v>0</v>
      </c>
    </row>
    <row r="41" spans="2:10" ht="15.75" customHeight="1" x14ac:dyDescent="0.2">
      <c r="B41" s="164" t="s">
        <v>111</v>
      </c>
      <c r="C41" s="171"/>
      <c r="D41" s="172"/>
      <c r="E41" s="70">
        <v>0</v>
      </c>
      <c r="F41" s="70">
        <v>0</v>
      </c>
      <c r="G41" s="70">
        <v>0</v>
      </c>
      <c r="H41" s="71"/>
    </row>
    <row r="42" spans="2:10" ht="15.75" customHeight="1" x14ac:dyDescent="0.2">
      <c r="B42" s="164" t="s">
        <v>112</v>
      </c>
      <c r="C42" s="171"/>
      <c r="D42" s="172"/>
      <c r="E42" s="70">
        <v>2000</v>
      </c>
      <c r="F42" s="70">
        <v>2000</v>
      </c>
      <c r="G42" s="70">
        <v>0</v>
      </c>
      <c r="H42" s="71">
        <f t="shared" si="1"/>
        <v>0</v>
      </c>
    </row>
    <row r="43" spans="2:10" ht="15.75" customHeight="1" x14ac:dyDescent="0.2">
      <c r="B43" s="164" t="s">
        <v>113</v>
      </c>
      <c r="C43" s="171"/>
      <c r="D43" s="172"/>
      <c r="E43" s="70">
        <v>2562</v>
      </c>
      <c r="F43" s="70">
        <v>2562</v>
      </c>
      <c r="G43" s="70">
        <v>0</v>
      </c>
      <c r="H43" s="71">
        <f t="shared" si="1"/>
        <v>0</v>
      </c>
    </row>
    <row r="44" spans="2:10" ht="15.75" customHeight="1" x14ac:dyDescent="0.2">
      <c r="B44" s="164" t="s">
        <v>114</v>
      </c>
      <c r="C44" s="171"/>
      <c r="D44" s="172"/>
      <c r="E44" s="70">
        <v>1062</v>
      </c>
      <c r="F44" s="70">
        <v>1062</v>
      </c>
      <c r="G44" s="70">
        <v>0</v>
      </c>
      <c r="H44" s="71">
        <f t="shared" si="1"/>
        <v>0</v>
      </c>
    </row>
    <row r="45" spans="2:10" ht="15.75" customHeight="1" x14ac:dyDescent="0.2">
      <c r="B45" s="164" t="s">
        <v>115</v>
      </c>
      <c r="C45" s="171"/>
      <c r="D45" s="172"/>
      <c r="E45" s="70">
        <v>664</v>
      </c>
      <c r="F45" s="70">
        <v>664</v>
      </c>
      <c r="G45" s="70">
        <v>0</v>
      </c>
      <c r="H45" s="71">
        <f t="shared" si="1"/>
        <v>0</v>
      </c>
    </row>
    <row r="46" spans="2:10" ht="27.75" customHeight="1" x14ac:dyDescent="0.2">
      <c r="B46" s="191" t="s">
        <v>126</v>
      </c>
      <c r="C46" s="197"/>
      <c r="D46" s="193"/>
      <c r="E46" s="79">
        <f>E47+E80+E128+E168+E172</f>
        <v>657209</v>
      </c>
      <c r="F46" s="79">
        <f>+F47</f>
        <v>657209</v>
      </c>
      <c r="G46" s="79">
        <f>+G47+G80+G128+G168+G172</f>
        <v>280728.63</v>
      </c>
      <c r="H46" s="80">
        <f t="shared" si="1"/>
        <v>42.715274745172387</v>
      </c>
      <c r="J46" s="95"/>
    </row>
    <row r="47" spans="2:10" ht="15.75" customHeight="1" x14ac:dyDescent="0.2">
      <c r="B47" s="161" t="s">
        <v>127</v>
      </c>
      <c r="C47" s="162"/>
      <c r="D47" s="163"/>
      <c r="E47" s="42">
        <f>E48</f>
        <v>185706</v>
      </c>
      <c r="F47" s="42">
        <f>F48+F80+F128+F168+F172</f>
        <v>657209</v>
      </c>
      <c r="G47" s="42">
        <f>+G48</f>
        <v>92634.709999999992</v>
      </c>
      <c r="H47" s="43">
        <f t="shared" si="1"/>
        <v>14.095167595087709</v>
      </c>
    </row>
    <row r="48" spans="2:10" ht="15.75" customHeight="1" x14ac:dyDescent="0.2">
      <c r="B48" s="161" t="s">
        <v>128</v>
      </c>
      <c r="C48" s="162"/>
      <c r="D48" s="163"/>
      <c r="E48" s="42">
        <f>E49+E53+E78</f>
        <v>185706</v>
      </c>
      <c r="F48" s="42">
        <f>F49+F53+F78</f>
        <v>185706</v>
      </c>
      <c r="G48" s="42">
        <f>G49+G53+G78</f>
        <v>92634.709999999992</v>
      </c>
      <c r="H48" s="43">
        <f t="shared" si="1"/>
        <v>49.88245398640862</v>
      </c>
    </row>
    <row r="49" spans="2:8" ht="15.75" customHeight="1" x14ac:dyDescent="0.2">
      <c r="B49" s="161" t="s">
        <v>100</v>
      </c>
      <c r="C49" s="162"/>
      <c r="D49" s="163"/>
      <c r="E49" s="42">
        <f>E50+E51+E52</f>
        <v>89572</v>
      </c>
      <c r="F49" s="42">
        <f>F50+F51+F52</f>
        <v>89572</v>
      </c>
      <c r="G49" s="42">
        <f t="shared" ref="G49" si="9">G50+G51+G52</f>
        <v>47353.86</v>
      </c>
      <c r="H49" s="43">
        <f t="shared" si="1"/>
        <v>52.866811057026752</v>
      </c>
    </row>
    <row r="50" spans="2:8" ht="15.75" customHeight="1" x14ac:dyDescent="0.2">
      <c r="B50" s="164" t="s">
        <v>101</v>
      </c>
      <c r="C50" s="171"/>
      <c r="D50" s="172"/>
      <c r="E50" s="70">
        <v>73028</v>
      </c>
      <c r="F50" s="70">
        <v>73028</v>
      </c>
      <c r="G50" s="70">
        <v>39978.639999999999</v>
      </c>
      <c r="H50" s="71">
        <f t="shared" si="1"/>
        <v>54.744262474667252</v>
      </c>
    </row>
    <row r="51" spans="2:8" ht="15.75" customHeight="1" x14ac:dyDescent="0.2">
      <c r="B51" s="164" t="s">
        <v>102</v>
      </c>
      <c r="C51" s="171"/>
      <c r="D51" s="172"/>
      <c r="E51" s="70">
        <v>6419</v>
      </c>
      <c r="F51" s="70">
        <v>6419</v>
      </c>
      <c r="G51" s="70">
        <v>0</v>
      </c>
      <c r="H51" s="71">
        <f t="shared" si="1"/>
        <v>0</v>
      </c>
    </row>
    <row r="52" spans="2:8" ht="15.75" customHeight="1" x14ac:dyDescent="0.2">
      <c r="B52" s="164" t="s">
        <v>103</v>
      </c>
      <c r="C52" s="171"/>
      <c r="D52" s="172"/>
      <c r="E52" s="70">
        <v>10125</v>
      </c>
      <c r="F52" s="70">
        <v>10125</v>
      </c>
      <c r="G52" s="70">
        <v>7375.22</v>
      </c>
      <c r="H52" s="71">
        <f t="shared" si="1"/>
        <v>72.841679012345679</v>
      </c>
    </row>
    <row r="53" spans="2:8" ht="15.75" customHeight="1" x14ac:dyDescent="0.2">
      <c r="B53" s="161" t="s">
        <v>104</v>
      </c>
      <c r="C53" s="162"/>
      <c r="D53" s="163"/>
      <c r="E53" s="42">
        <f>E55+E60+E62+E64+E65+E66+E54+E56+E57+E58+E59+E61+E63+E67+E68+E69+E70+E71+E72+E73+E74+E75+E76+E77</f>
        <v>94674</v>
      </c>
      <c r="F53" s="42">
        <f>F55+F60+F62+F64+F65+F66+F54+F56+F57+F58+F59+F61+F63+F67+F68+F69+F70+F71+F72+F73+F74+F75+F76+F77</f>
        <v>94674</v>
      </c>
      <c r="G53" s="42">
        <f t="shared" ref="G53" si="10">G55+G60+G62+G64+G65+G66+G54+G56+G57+G58+G59+G61+G63+G67+G68+G69+G70+G71+G72+G73+G74+G75+G76+G77</f>
        <v>45280.85</v>
      </c>
      <c r="H53" s="43">
        <f t="shared" si="1"/>
        <v>47.828178803050463</v>
      </c>
    </row>
    <row r="54" spans="2:8" ht="15.75" customHeight="1" x14ac:dyDescent="0.2">
      <c r="B54" s="164" t="s">
        <v>105</v>
      </c>
      <c r="C54" s="165"/>
      <c r="D54" s="166"/>
      <c r="E54" s="70">
        <v>1991</v>
      </c>
      <c r="F54" s="70">
        <v>1991</v>
      </c>
      <c r="G54" s="70">
        <v>0</v>
      </c>
      <c r="H54" s="71">
        <f t="shared" si="1"/>
        <v>0</v>
      </c>
    </row>
    <row r="55" spans="2:8" ht="15.75" customHeight="1" x14ac:dyDescent="0.2">
      <c r="B55" s="164" t="s">
        <v>106</v>
      </c>
      <c r="C55" s="171"/>
      <c r="D55" s="172"/>
      <c r="E55" s="70">
        <v>6386</v>
      </c>
      <c r="F55" s="70">
        <v>6386</v>
      </c>
      <c r="G55" s="70">
        <v>1249.1400000000001</v>
      </c>
      <c r="H55" s="71">
        <f t="shared" si="1"/>
        <v>19.56060131537739</v>
      </c>
    </row>
    <row r="56" spans="2:8" ht="15.75" customHeight="1" x14ac:dyDescent="0.2">
      <c r="B56" s="164" t="s">
        <v>107</v>
      </c>
      <c r="C56" s="165"/>
      <c r="D56" s="166"/>
      <c r="E56" s="70">
        <v>2654</v>
      </c>
      <c r="F56" s="70">
        <v>2654</v>
      </c>
      <c r="G56" s="70">
        <v>100</v>
      </c>
      <c r="H56" s="71">
        <f t="shared" si="1"/>
        <v>3.7678975131876418</v>
      </c>
    </row>
    <row r="57" spans="2:8" ht="15.75" customHeight="1" x14ac:dyDescent="0.2">
      <c r="B57" s="164" t="s">
        <v>284</v>
      </c>
      <c r="C57" s="165"/>
      <c r="D57" s="166"/>
      <c r="E57" s="70">
        <v>1327</v>
      </c>
      <c r="F57" s="70">
        <v>1327</v>
      </c>
      <c r="G57" s="70">
        <v>0</v>
      </c>
      <c r="H57" s="71">
        <f t="shared" si="1"/>
        <v>0</v>
      </c>
    </row>
    <row r="58" spans="2:8" ht="15.75" customHeight="1" x14ac:dyDescent="0.2">
      <c r="B58" s="164" t="s">
        <v>108</v>
      </c>
      <c r="C58" s="165"/>
      <c r="D58" s="166"/>
      <c r="E58" s="70">
        <v>2368</v>
      </c>
      <c r="F58" s="70">
        <v>2368</v>
      </c>
      <c r="G58" s="70">
        <v>599.72</v>
      </c>
      <c r="H58" s="71">
        <f t="shared" si="1"/>
        <v>25.326013513513512</v>
      </c>
    </row>
    <row r="59" spans="2:8" ht="15.75" customHeight="1" x14ac:dyDescent="0.2">
      <c r="B59" s="164" t="s">
        <v>285</v>
      </c>
      <c r="C59" s="165"/>
      <c r="D59" s="166"/>
      <c r="E59" s="70">
        <v>1991</v>
      </c>
      <c r="F59" s="70">
        <v>1991</v>
      </c>
      <c r="G59" s="70">
        <v>0</v>
      </c>
      <c r="H59" s="71">
        <f t="shared" si="1"/>
        <v>0</v>
      </c>
    </row>
    <row r="60" spans="2:8" ht="15.75" customHeight="1" x14ac:dyDescent="0.2">
      <c r="B60" s="164" t="s">
        <v>109</v>
      </c>
      <c r="C60" s="171"/>
      <c r="D60" s="172"/>
      <c r="E60" s="70">
        <v>17168</v>
      </c>
      <c r="F60" s="70">
        <v>17168</v>
      </c>
      <c r="G60" s="70">
        <v>12715.43</v>
      </c>
      <c r="H60" s="71">
        <f t="shared" si="1"/>
        <v>74.064713420316878</v>
      </c>
    </row>
    <row r="61" spans="2:8" ht="15.75" customHeight="1" x14ac:dyDescent="0.2">
      <c r="B61" s="164" t="s">
        <v>110</v>
      </c>
      <c r="C61" s="165"/>
      <c r="D61" s="166"/>
      <c r="E61" s="70">
        <v>3524</v>
      </c>
      <c r="F61" s="70">
        <v>3524</v>
      </c>
      <c r="G61" s="70">
        <v>0</v>
      </c>
      <c r="H61" s="71">
        <f t="shared" si="1"/>
        <v>0</v>
      </c>
    </row>
    <row r="62" spans="2:8" ht="15.75" customHeight="1" x14ac:dyDescent="0.2">
      <c r="B62" s="164" t="s">
        <v>111</v>
      </c>
      <c r="C62" s="171"/>
      <c r="D62" s="172"/>
      <c r="E62" s="70">
        <v>1456</v>
      </c>
      <c r="F62" s="70">
        <v>1456</v>
      </c>
      <c r="G62" s="70">
        <v>0</v>
      </c>
      <c r="H62" s="71">
        <f t="shared" si="1"/>
        <v>0</v>
      </c>
    </row>
    <row r="63" spans="2:8" ht="15.75" customHeight="1" x14ac:dyDescent="0.2">
      <c r="B63" s="164" t="s">
        <v>112</v>
      </c>
      <c r="C63" s="165"/>
      <c r="D63" s="166"/>
      <c r="E63" s="70">
        <v>2256</v>
      </c>
      <c r="F63" s="70">
        <v>2256</v>
      </c>
      <c r="G63" s="70">
        <v>0</v>
      </c>
      <c r="H63" s="71">
        <f t="shared" si="1"/>
        <v>0</v>
      </c>
    </row>
    <row r="64" spans="2:8" ht="15.75" customHeight="1" x14ac:dyDescent="0.2">
      <c r="B64" s="164" t="s">
        <v>113</v>
      </c>
      <c r="C64" s="171"/>
      <c r="D64" s="172"/>
      <c r="E64" s="70">
        <v>4535</v>
      </c>
      <c r="F64" s="70">
        <v>4535</v>
      </c>
      <c r="G64" s="70">
        <v>271.42</v>
      </c>
      <c r="H64" s="71">
        <f t="shared" si="1"/>
        <v>5.9850055126791624</v>
      </c>
    </row>
    <row r="65" spans="2:8" ht="15.75" customHeight="1" x14ac:dyDescent="0.2">
      <c r="B65" s="164" t="s">
        <v>114</v>
      </c>
      <c r="C65" s="171"/>
      <c r="D65" s="172"/>
      <c r="E65" s="70">
        <v>2593</v>
      </c>
      <c r="F65" s="70">
        <v>2593</v>
      </c>
      <c r="G65" s="70">
        <v>2075.3200000000002</v>
      </c>
      <c r="H65" s="71">
        <f t="shared" ref="H65:H129" si="11">G65/F65*100</f>
        <v>80.035480138835339</v>
      </c>
    </row>
    <row r="66" spans="2:8" ht="15.75" customHeight="1" x14ac:dyDescent="0.2">
      <c r="B66" s="164" t="s">
        <v>115</v>
      </c>
      <c r="C66" s="171"/>
      <c r="D66" s="172"/>
      <c r="E66" s="70">
        <v>2654</v>
      </c>
      <c r="F66" s="70">
        <v>2654</v>
      </c>
      <c r="G66" s="70">
        <v>0</v>
      </c>
      <c r="H66" s="71">
        <f t="shared" si="11"/>
        <v>0</v>
      </c>
    </row>
    <row r="67" spans="2:8" ht="15.75" customHeight="1" x14ac:dyDescent="0.2">
      <c r="B67" s="164" t="s">
        <v>116</v>
      </c>
      <c r="C67" s="165"/>
      <c r="D67" s="166"/>
      <c r="E67" s="70">
        <v>2796</v>
      </c>
      <c r="F67" s="70">
        <v>2796</v>
      </c>
      <c r="G67" s="70">
        <v>0</v>
      </c>
      <c r="H67" s="71">
        <f t="shared" si="11"/>
        <v>0</v>
      </c>
    </row>
    <row r="68" spans="2:8" ht="15.75" customHeight="1" x14ac:dyDescent="0.2">
      <c r="B68" s="164" t="s">
        <v>117</v>
      </c>
      <c r="C68" s="165"/>
      <c r="D68" s="166"/>
      <c r="E68" s="70">
        <v>1991</v>
      </c>
      <c r="F68" s="70">
        <v>1991</v>
      </c>
      <c r="G68" s="70">
        <v>0</v>
      </c>
      <c r="H68" s="71">
        <f t="shared" si="11"/>
        <v>0</v>
      </c>
    </row>
    <row r="69" spans="2:8" ht="15.75" customHeight="1" x14ac:dyDescent="0.2">
      <c r="B69" s="164" t="s">
        <v>118</v>
      </c>
      <c r="C69" s="165"/>
      <c r="D69" s="166"/>
      <c r="E69" s="70">
        <v>6577</v>
      </c>
      <c r="F69" s="70">
        <v>6577</v>
      </c>
      <c r="G69" s="70">
        <v>0</v>
      </c>
      <c r="H69" s="71">
        <f t="shared" si="11"/>
        <v>0</v>
      </c>
    </row>
    <row r="70" spans="2:8" ht="15.75" customHeight="1" x14ac:dyDescent="0.2">
      <c r="B70" s="164" t="s">
        <v>119</v>
      </c>
      <c r="C70" s="165"/>
      <c r="D70" s="166"/>
      <c r="E70" s="70">
        <v>8627</v>
      </c>
      <c r="F70" s="70">
        <v>8627</v>
      </c>
      <c r="G70" s="70">
        <v>19200</v>
      </c>
      <c r="H70" s="71">
        <f t="shared" si="11"/>
        <v>222.55708821142926</v>
      </c>
    </row>
    <row r="71" spans="2:8" ht="15.75" customHeight="1" x14ac:dyDescent="0.2">
      <c r="B71" s="164" t="s">
        <v>120</v>
      </c>
      <c r="C71" s="165"/>
      <c r="D71" s="166"/>
      <c r="E71" s="70">
        <v>6526</v>
      </c>
      <c r="F71" s="70">
        <v>6526</v>
      </c>
      <c r="G71" s="70">
        <v>960</v>
      </c>
      <c r="H71" s="71">
        <f t="shared" si="11"/>
        <v>14.710389212381244</v>
      </c>
    </row>
    <row r="72" spans="2:8" ht="15.75" customHeight="1" x14ac:dyDescent="0.2">
      <c r="B72" s="164" t="s">
        <v>121</v>
      </c>
      <c r="C72" s="165"/>
      <c r="D72" s="166"/>
      <c r="E72" s="70">
        <v>6636</v>
      </c>
      <c r="F72" s="70">
        <v>6636</v>
      </c>
      <c r="G72" s="70">
        <v>400</v>
      </c>
      <c r="H72" s="71">
        <f t="shared" si="11"/>
        <v>6.027727546714889</v>
      </c>
    </row>
    <row r="73" spans="2:8" ht="15.75" customHeight="1" x14ac:dyDescent="0.2">
      <c r="B73" s="164" t="s">
        <v>286</v>
      </c>
      <c r="C73" s="165"/>
      <c r="D73" s="166"/>
      <c r="E73" s="70">
        <v>1991</v>
      </c>
      <c r="F73" s="70">
        <v>1991</v>
      </c>
      <c r="G73" s="70">
        <v>0</v>
      </c>
      <c r="H73" s="71">
        <f t="shared" si="11"/>
        <v>0</v>
      </c>
    </row>
    <row r="74" spans="2:8" ht="15.75" customHeight="1" x14ac:dyDescent="0.2">
      <c r="B74" s="164" t="s">
        <v>122</v>
      </c>
      <c r="C74" s="165"/>
      <c r="D74" s="166"/>
      <c r="E74" s="70">
        <v>1991</v>
      </c>
      <c r="F74" s="70">
        <v>1991</v>
      </c>
      <c r="G74" s="70">
        <v>7606.82</v>
      </c>
      <c r="H74" s="71">
        <f t="shared" si="11"/>
        <v>382.06027122049221</v>
      </c>
    </row>
    <row r="75" spans="2:8" ht="15.75" customHeight="1" x14ac:dyDescent="0.2">
      <c r="B75" s="164" t="s">
        <v>123</v>
      </c>
      <c r="C75" s="165"/>
      <c r="D75" s="166"/>
      <c r="E75" s="70">
        <v>1327</v>
      </c>
      <c r="F75" s="70">
        <v>1327</v>
      </c>
      <c r="G75" s="70">
        <v>103</v>
      </c>
      <c r="H75" s="71">
        <f t="shared" si="11"/>
        <v>7.7618688771665418</v>
      </c>
    </row>
    <row r="76" spans="2:8" ht="15.75" customHeight="1" x14ac:dyDescent="0.2">
      <c r="B76" s="164" t="s">
        <v>133</v>
      </c>
      <c r="C76" s="165"/>
      <c r="D76" s="166"/>
      <c r="E76" s="70">
        <v>1327</v>
      </c>
      <c r="F76" s="70">
        <v>1327</v>
      </c>
      <c r="G76" s="70">
        <v>0</v>
      </c>
      <c r="H76" s="71">
        <f t="shared" si="11"/>
        <v>0</v>
      </c>
    </row>
    <row r="77" spans="2:8" ht="15.75" customHeight="1" x14ac:dyDescent="0.2">
      <c r="B77" s="164" t="s">
        <v>134</v>
      </c>
      <c r="C77" s="165"/>
      <c r="D77" s="166"/>
      <c r="E77" s="70">
        <v>3982</v>
      </c>
      <c r="F77" s="70">
        <v>3982</v>
      </c>
      <c r="G77" s="70">
        <v>0</v>
      </c>
      <c r="H77" s="71">
        <f t="shared" si="11"/>
        <v>0</v>
      </c>
    </row>
    <row r="78" spans="2:8" ht="15.75" customHeight="1" x14ac:dyDescent="0.2">
      <c r="B78" s="161" t="s">
        <v>305</v>
      </c>
      <c r="C78" s="162"/>
      <c r="D78" s="163"/>
      <c r="E78" s="42">
        <f>E79</f>
        <v>1460</v>
      </c>
      <c r="F78" s="42">
        <f>F79</f>
        <v>1460</v>
      </c>
      <c r="G78" s="42">
        <f>G79</f>
        <v>0</v>
      </c>
      <c r="H78" s="43">
        <f t="shared" ref="H78:H79" si="12">G78/F78*100</f>
        <v>0</v>
      </c>
    </row>
    <row r="79" spans="2:8" ht="15.75" customHeight="1" x14ac:dyDescent="0.2">
      <c r="B79" s="164" t="s">
        <v>306</v>
      </c>
      <c r="C79" s="165"/>
      <c r="D79" s="166"/>
      <c r="E79" s="70">
        <v>1460</v>
      </c>
      <c r="F79" s="70">
        <v>1460</v>
      </c>
      <c r="G79" s="70">
        <v>0</v>
      </c>
      <c r="H79" s="71">
        <f t="shared" si="12"/>
        <v>0</v>
      </c>
    </row>
    <row r="80" spans="2:8" ht="15.75" customHeight="1" x14ac:dyDescent="0.2">
      <c r="B80" s="161" t="s">
        <v>131</v>
      </c>
      <c r="C80" s="162"/>
      <c r="D80" s="163"/>
      <c r="E80" s="42">
        <f>+E81</f>
        <v>109692</v>
      </c>
      <c r="F80" s="42">
        <f>+F81</f>
        <v>109692</v>
      </c>
      <c r="G80" s="42">
        <f t="shared" ref="G80" si="13">+G81</f>
        <v>32553.239999999998</v>
      </c>
      <c r="H80" s="43">
        <f t="shared" si="11"/>
        <v>29.676950005469859</v>
      </c>
    </row>
    <row r="81" spans="2:8" ht="15.75" customHeight="1" x14ac:dyDescent="0.2">
      <c r="B81" s="161" t="s">
        <v>132</v>
      </c>
      <c r="C81" s="162"/>
      <c r="D81" s="163"/>
      <c r="E81" s="42">
        <f>E82+E86+E108+E114+E116+E118+E126</f>
        <v>109692</v>
      </c>
      <c r="F81" s="42">
        <f>F82+F86+F108+F114+F116+F118+F126</f>
        <v>109692</v>
      </c>
      <c r="G81" s="42">
        <f>G82+G86+G108+G118+G126</f>
        <v>32553.239999999998</v>
      </c>
      <c r="H81" s="43">
        <f t="shared" si="11"/>
        <v>29.676950005469859</v>
      </c>
    </row>
    <row r="82" spans="2:8" ht="15.75" customHeight="1" x14ac:dyDescent="0.2">
      <c r="B82" s="161" t="s">
        <v>100</v>
      </c>
      <c r="C82" s="162"/>
      <c r="D82" s="163"/>
      <c r="E82" s="42">
        <f>E83+E84+E85</f>
        <v>41812</v>
      </c>
      <c r="F82" s="42">
        <f>F83+F84+F85</f>
        <v>41812</v>
      </c>
      <c r="G82" s="42">
        <f>G83+G84+G85</f>
        <v>8825.09</v>
      </c>
      <c r="H82" s="43">
        <f t="shared" si="11"/>
        <v>21.106596192480627</v>
      </c>
    </row>
    <row r="83" spans="2:8" ht="15.75" customHeight="1" x14ac:dyDescent="0.2">
      <c r="B83" s="164" t="s">
        <v>101</v>
      </c>
      <c r="C83" s="171"/>
      <c r="D83" s="172"/>
      <c r="E83" s="70">
        <v>32930</v>
      </c>
      <c r="F83" s="70">
        <v>32930</v>
      </c>
      <c r="G83" s="70">
        <v>7575.2</v>
      </c>
      <c r="H83" s="71">
        <f t="shared" si="11"/>
        <v>23.00394776799271</v>
      </c>
    </row>
    <row r="84" spans="2:8" ht="15.75" customHeight="1" x14ac:dyDescent="0.2">
      <c r="B84" s="164" t="s">
        <v>102</v>
      </c>
      <c r="C84" s="171"/>
      <c r="D84" s="172"/>
      <c r="E84" s="70">
        <v>5524</v>
      </c>
      <c r="F84" s="70">
        <v>5524</v>
      </c>
      <c r="G84" s="70">
        <v>0</v>
      </c>
      <c r="H84" s="71">
        <f t="shared" si="11"/>
        <v>0</v>
      </c>
    </row>
    <row r="85" spans="2:8" ht="15.75" customHeight="1" x14ac:dyDescent="0.2">
      <c r="B85" s="164" t="s">
        <v>103</v>
      </c>
      <c r="C85" s="171"/>
      <c r="D85" s="172"/>
      <c r="E85" s="70">
        <v>3358</v>
      </c>
      <c r="F85" s="70">
        <v>3358</v>
      </c>
      <c r="G85" s="70">
        <v>1249.8900000000001</v>
      </c>
      <c r="H85" s="71">
        <f t="shared" si="11"/>
        <v>37.221262656343065</v>
      </c>
    </row>
    <row r="86" spans="2:8" ht="15.75" customHeight="1" x14ac:dyDescent="0.2">
      <c r="B86" s="161" t="s">
        <v>104</v>
      </c>
      <c r="C86" s="162"/>
      <c r="D86" s="163"/>
      <c r="E86" s="42">
        <f>+E87+E88+E89+E90+E91+E92+E93+E94+E96+E95+E97+E98+E99+E100+E101+E102+E103+E104+E106+E107</f>
        <v>50548</v>
      </c>
      <c r="F86" s="42">
        <f>+F87+F88+F89+F90+F91+F92+F93+F94+F96+F95+F97+F98+F99+F100+F101+F102+F103+F104+F106+F107</f>
        <v>50548</v>
      </c>
      <c r="G86" s="42">
        <f>G87+G88+G89+G90+G91+G92+G93+G94+G95+G96+G97+G98+G99+G100+G101+G102+G103+G104+G106+G107+G105</f>
        <v>23728.149999999998</v>
      </c>
      <c r="H86" s="43">
        <f t="shared" si="11"/>
        <v>46.941817678246416</v>
      </c>
    </row>
    <row r="87" spans="2:8" ht="15.75" customHeight="1" x14ac:dyDescent="0.2">
      <c r="B87" s="164" t="s">
        <v>105</v>
      </c>
      <c r="C87" s="171"/>
      <c r="D87" s="172"/>
      <c r="E87" s="70">
        <v>664</v>
      </c>
      <c r="F87" s="70">
        <v>664</v>
      </c>
      <c r="G87" s="70">
        <v>0</v>
      </c>
      <c r="H87" s="71">
        <f t="shared" si="11"/>
        <v>0</v>
      </c>
    </row>
    <row r="88" spans="2:8" x14ac:dyDescent="0.2">
      <c r="B88" s="164" t="s">
        <v>107</v>
      </c>
      <c r="C88" s="171"/>
      <c r="D88" s="172"/>
      <c r="E88" s="70">
        <v>579</v>
      </c>
      <c r="F88" s="70">
        <v>579</v>
      </c>
      <c r="G88" s="70">
        <v>0</v>
      </c>
      <c r="H88" s="71">
        <f t="shared" si="11"/>
        <v>0</v>
      </c>
    </row>
    <row r="89" spans="2:8" x14ac:dyDescent="0.2">
      <c r="B89" s="164" t="s">
        <v>284</v>
      </c>
      <c r="C89" s="171"/>
      <c r="D89" s="172"/>
      <c r="E89" s="70">
        <v>782</v>
      </c>
      <c r="F89" s="70">
        <v>782</v>
      </c>
      <c r="G89" s="70">
        <v>0</v>
      </c>
      <c r="H89" s="71">
        <f t="shared" si="11"/>
        <v>0</v>
      </c>
    </row>
    <row r="90" spans="2:8" x14ac:dyDescent="0.2">
      <c r="B90" s="164" t="s">
        <v>108</v>
      </c>
      <c r="C90" s="171"/>
      <c r="D90" s="172"/>
      <c r="E90" s="70">
        <v>953</v>
      </c>
      <c r="F90" s="70">
        <v>953</v>
      </c>
      <c r="G90" s="70">
        <v>0</v>
      </c>
      <c r="H90" s="71">
        <f t="shared" si="11"/>
        <v>0</v>
      </c>
    </row>
    <row r="91" spans="2:8" x14ac:dyDescent="0.2">
      <c r="B91" s="164" t="s">
        <v>287</v>
      </c>
      <c r="C91" s="171"/>
      <c r="D91" s="172"/>
      <c r="E91" s="70">
        <v>1991</v>
      </c>
      <c r="F91" s="70">
        <v>1991</v>
      </c>
      <c r="G91" s="70">
        <v>0</v>
      </c>
      <c r="H91" s="71">
        <f t="shared" si="11"/>
        <v>0</v>
      </c>
    </row>
    <row r="92" spans="2:8" x14ac:dyDescent="0.2">
      <c r="B92" s="164" t="s">
        <v>109</v>
      </c>
      <c r="C92" s="171"/>
      <c r="D92" s="172"/>
      <c r="E92" s="70">
        <v>5309</v>
      </c>
      <c r="F92" s="70">
        <v>5309</v>
      </c>
      <c r="G92" s="70">
        <v>3466.14</v>
      </c>
      <c r="H92" s="71">
        <f t="shared" si="11"/>
        <v>65.288001506875119</v>
      </c>
    </row>
    <row r="93" spans="2:8" x14ac:dyDescent="0.2">
      <c r="B93" s="164" t="s">
        <v>110</v>
      </c>
      <c r="C93" s="171"/>
      <c r="D93" s="172"/>
      <c r="E93" s="70">
        <v>550</v>
      </c>
      <c r="F93" s="70">
        <v>550</v>
      </c>
      <c r="G93" s="70">
        <v>0</v>
      </c>
      <c r="H93" s="71">
        <f t="shared" si="11"/>
        <v>0</v>
      </c>
    </row>
    <row r="94" spans="2:8" x14ac:dyDescent="0.2">
      <c r="B94" s="164" t="s">
        <v>111</v>
      </c>
      <c r="C94" s="171"/>
      <c r="D94" s="172"/>
      <c r="E94" s="70">
        <v>1000</v>
      </c>
      <c r="F94" s="70">
        <v>1000</v>
      </c>
      <c r="G94" s="70">
        <v>0</v>
      </c>
      <c r="H94" s="71">
        <f t="shared" si="11"/>
        <v>0</v>
      </c>
    </row>
    <row r="95" spans="2:8" x14ac:dyDescent="0.2">
      <c r="B95" s="164" t="s">
        <v>112</v>
      </c>
      <c r="C95" s="171"/>
      <c r="D95" s="172"/>
      <c r="E95" s="70">
        <v>1250</v>
      </c>
      <c r="F95" s="70">
        <v>1250</v>
      </c>
      <c r="G95" s="70">
        <v>0</v>
      </c>
      <c r="H95" s="71">
        <f t="shared" si="11"/>
        <v>0</v>
      </c>
    </row>
    <row r="96" spans="2:8" x14ac:dyDescent="0.2">
      <c r="B96" s="164" t="s">
        <v>113</v>
      </c>
      <c r="C96" s="171"/>
      <c r="D96" s="172"/>
      <c r="E96" s="70">
        <v>2550</v>
      </c>
      <c r="F96" s="70">
        <v>2550</v>
      </c>
      <c r="G96" s="70">
        <v>1699</v>
      </c>
      <c r="H96" s="71">
        <f t="shared" si="11"/>
        <v>66.627450980392155</v>
      </c>
    </row>
    <row r="97" spans="2:8" x14ac:dyDescent="0.2">
      <c r="B97" s="164" t="s">
        <v>114</v>
      </c>
      <c r="C97" s="171"/>
      <c r="D97" s="172"/>
      <c r="E97" s="70">
        <v>987</v>
      </c>
      <c r="F97" s="70">
        <v>987</v>
      </c>
      <c r="G97" s="70">
        <v>10359.93</v>
      </c>
      <c r="H97" s="71">
        <f t="shared" si="11"/>
        <v>1049.6382978723404</v>
      </c>
    </row>
    <row r="98" spans="2:8" x14ac:dyDescent="0.2">
      <c r="B98" s="164" t="s">
        <v>116</v>
      </c>
      <c r="C98" s="171"/>
      <c r="D98" s="172"/>
      <c r="E98" s="70">
        <v>5289</v>
      </c>
      <c r="F98" s="70">
        <v>5289</v>
      </c>
      <c r="G98" s="70">
        <v>5570.98</v>
      </c>
      <c r="H98" s="71">
        <f t="shared" si="11"/>
        <v>105.33144261675173</v>
      </c>
    </row>
    <row r="99" spans="2:8" x14ac:dyDescent="0.2">
      <c r="B99" s="164" t="s">
        <v>118</v>
      </c>
      <c r="C99" s="171"/>
      <c r="D99" s="172"/>
      <c r="E99" s="70">
        <v>3318</v>
      </c>
      <c r="F99" s="70">
        <v>3318</v>
      </c>
      <c r="G99" s="70">
        <v>0</v>
      </c>
      <c r="H99" s="71">
        <f t="shared" si="11"/>
        <v>0</v>
      </c>
    </row>
    <row r="100" spans="2:8" x14ac:dyDescent="0.2">
      <c r="B100" s="164" t="s">
        <v>119</v>
      </c>
      <c r="C100" s="171"/>
      <c r="D100" s="172"/>
      <c r="E100" s="70">
        <v>11281</v>
      </c>
      <c r="F100" s="70">
        <v>11281</v>
      </c>
      <c r="G100" s="70">
        <v>1000</v>
      </c>
      <c r="H100" s="71">
        <f t="shared" si="11"/>
        <v>8.8644623703572378</v>
      </c>
    </row>
    <row r="101" spans="2:8" x14ac:dyDescent="0.2">
      <c r="B101" s="164" t="s">
        <v>120</v>
      </c>
      <c r="C101" s="171"/>
      <c r="D101" s="172"/>
      <c r="E101" s="70">
        <v>2707</v>
      </c>
      <c r="F101" s="70">
        <v>2707</v>
      </c>
      <c r="G101" s="70">
        <v>6.48</v>
      </c>
      <c r="H101" s="71">
        <f t="shared" si="11"/>
        <v>0.23937938677502774</v>
      </c>
    </row>
    <row r="102" spans="2:8" x14ac:dyDescent="0.2">
      <c r="B102" s="164" t="s">
        <v>121</v>
      </c>
      <c r="C102" s="171"/>
      <c r="D102" s="172"/>
      <c r="E102" s="70">
        <v>5973</v>
      </c>
      <c r="F102" s="70">
        <v>5973</v>
      </c>
      <c r="G102" s="70">
        <v>1522.62</v>
      </c>
      <c r="H102" s="71">
        <f t="shared" si="11"/>
        <v>25.49171270718232</v>
      </c>
    </row>
    <row r="103" spans="2:8" x14ac:dyDescent="0.2">
      <c r="B103" s="164" t="s">
        <v>286</v>
      </c>
      <c r="C103" s="171"/>
      <c r="D103" s="172"/>
      <c r="E103" s="70">
        <v>3053</v>
      </c>
      <c r="F103" s="70">
        <v>3053</v>
      </c>
      <c r="G103" s="70">
        <v>0</v>
      </c>
      <c r="H103" s="71">
        <f t="shared" si="11"/>
        <v>0</v>
      </c>
    </row>
    <row r="104" spans="2:8" x14ac:dyDescent="0.2">
      <c r="B104" s="164" t="s">
        <v>122</v>
      </c>
      <c r="C104" s="171"/>
      <c r="D104" s="172"/>
      <c r="E104" s="70">
        <v>1250</v>
      </c>
      <c r="F104" s="70">
        <v>1250</v>
      </c>
      <c r="G104" s="70">
        <v>0</v>
      </c>
      <c r="H104" s="71">
        <f t="shared" si="11"/>
        <v>0</v>
      </c>
    </row>
    <row r="105" spans="2:8" s="114" customFormat="1" x14ac:dyDescent="0.2">
      <c r="B105" s="164" t="s">
        <v>123</v>
      </c>
      <c r="C105" s="165"/>
      <c r="D105" s="166"/>
      <c r="E105" s="126"/>
      <c r="F105" s="126"/>
      <c r="G105" s="126">
        <v>103</v>
      </c>
      <c r="H105" s="71">
        <v>0</v>
      </c>
    </row>
    <row r="106" spans="2:8" x14ac:dyDescent="0.2">
      <c r="B106" s="164" t="s">
        <v>288</v>
      </c>
      <c r="C106" s="171"/>
      <c r="D106" s="172"/>
      <c r="E106" s="70">
        <v>664</v>
      </c>
      <c r="F106" s="70">
        <v>664</v>
      </c>
      <c r="G106" s="70">
        <v>0</v>
      </c>
      <c r="H106" s="71">
        <f t="shared" si="11"/>
        <v>0</v>
      </c>
    </row>
    <row r="107" spans="2:8" x14ac:dyDescent="0.2">
      <c r="B107" s="164" t="s">
        <v>289</v>
      </c>
      <c r="C107" s="171"/>
      <c r="D107" s="172"/>
      <c r="E107" s="70">
        <v>398</v>
      </c>
      <c r="F107" s="70">
        <v>398</v>
      </c>
      <c r="G107" s="70">
        <v>0</v>
      </c>
      <c r="H107" s="71">
        <f t="shared" si="11"/>
        <v>0</v>
      </c>
    </row>
    <row r="108" spans="2:8" x14ac:dyDescent="0.2">
      <c r="B108" s="161" t="s">
        <v>124</v>
      </c>
      <c r="C108" s="162"/>
      <c r="D108" s="163"/>
      <c r="E108" s="42">
        <f>E109+E110+E111+E112+E113</f>
        <v>1128</v>
      </c>
      <c r="F108" s="42">
        <f>F109+F110+F111+F112+F113</f>
        <v>1128</v>
      </c>
      <c r="G108" s="42">
        <f>G109+G110+G111+G112+G113</f>
        <v>0</v>
      </c>
      <c r="H108" s="43">
        <f t="shared" si="11"/>
        <v>0</v>
      </c>
    </row>
    <row r="109" spans="2:8" x14ac:dyDescent="0.2">
      <c r="B109" s="164" t="s">
        <v>290</v>
      </c>
      <c r="C109" s="171"/>
      <c r="D109" s="172"/>
      <c r="E109" s="70">
        <v>265</v>
      </c>
      <c r="F109" s="70">
        <v>265</v>
      </c>
      <c r="G109" s="70">
        <v>0</v>
      </c>
      <c r="H109" s="71">
        <f t="shared" si="11"/>
        <v>0</v>
      </c>
    </row>
    <row r="110" spans="2:8" x14ac:dyDescent="0.2">
      <c r="B110" s="164" t="s">
        <v>125</v>
      </c>
      <c r="C110" s="171"/>
      <c r="D110" s="172"/>
      <c r="E110" s="70">
        <v>531</v>
      </c>
      <c r="F110" s="70">
        <v>531</v>
      </c>
      <c r="G110" s="70">
        <v>0</v>
      </c>
      <c r="H110" s="71">
        <f t="shared" si="11"/>
        <v>0</v>
      </c>
    </row>
    <row r="111" spans="2:8" x14ac:dyDescent="0.2">
      <c r="B111" s="164" t="s">
        <v>291</v>
      </c>
      <c r="C111" s="171"/>
      <c r="D111" s="172"/>
      <c r="E111" s="70">
        <v>66</v>
      </c>
      <c r="F111" s="70">
        <v>66</v>
      </c>
      <c r="G111" s="70">
        <v>0</v>
      </c>
      <c r="H111" s="71">
        <f t="shared" si="11"/>
        <v>0</v>
      </c>
    </row>
    <row r="112" spans="2:8" x14ac:dyDescent="0.2">
      <c r="B112" s="164" t="s">
        <v>292</v>
      </c>
      <c r="C112" s="171"/>
      <c r="D112" s="172"/>
      <c r="E112" s="70">
        <v>133</v>
      </c>
      <c r="F112" s="70">
        <v>133</v>
      </c>
      <c r="G112" s="70">
        <v>0</v>
      </c>
      <c r="H112" s="71">
        <f t="shared" si="11"/>
        <v>0</v>
      </c>
    </row>
    <row r="113" spans="2:8" x14ac:dyDescent="0.2">
      <c r="B113" s="164" t="s">
        <v>293</v>
      </c>
      <c r="C113" s="171"/>
      <c r="D113" s="172"/>
      <c r="E113" s="70">
        <v>133</v>
      </c>
      <c r="F113" s="70">
        <v>133</v>
      </c>
      <c r="G113" s="70">
        <v>0</v>
      </c>
      <c r="H113" s="71">
        <f t="shared" si="11"/>
        <v>0</v>
      </c>
    </row>
    <row r="114" spans="2:8" x14ac:dyDescent="0.2">
      <c r="B114" s="161" t="s">
        <v>294</v>
      </c>
      <c r="C114" s="162"/>
      <c r="D114" s="163"/>
      <c r="E114" s="42">
        <f>E115</f>
        <v>6250</v>
      </c>
      <c r="F114" s="42">
        <f>F115</f>
        <v>6250</v>
      </c>
      <c r="G114" s="42">
        <f t="shared" ref="G114:G116" si="14">+G115</f>
        <v>0</v>
      </c>
      <c r="H114" s="43">
        <f t="shared" si="11"/>
        <v>0</v>
      </c>
    </row>
    <row r="115" spans="2:8" x14ac:dyDescent="0.2">
      <c r="B115" s="164" t="s">
        <v>295</v>
      </c>
      <c r="C115" s="171"/>
      <c r="D115" s="172"/>
      <c r="E115" s="70">
        <v>6250</v>
      </c>
      <c r="F115" s="70">
        <v>6250</v>
      </c>
      <c r="G115" s="70">
        <v>0</v>
      </c>
      <c r="H115" s="71">
        <f t="shared" si="11"/>
        <v>0</v>
      </c>
    </row>
    <row r="116" spans="2:8" x14ac:dyDescent="0.2">
      <c r="B116" s="161" t="s">
        <v>296</v>
      </c>
      <c r="C116" s="162"/>
      <c r="D116" s="163"/>
      <c r="E116" s="42">
        <f>E117</f>
        <v>0</v>
      </c>
      <c r="F116" s="42">
        <f>F117</f>
        <v>0</v>
      </c>
      <c r="G116" s="42">
        <f t="shared" si="14"/>
        <v>0</v>
      </c>
      <c r="H116" s="43">
        <v>0</v>
      </c>
    </row>
    <row r="117" spans="2:8" x14ac:dyDescent="0.2">
      <c r="B117" s="164" t="s">
        <v>297</v>
      </c>
      <c r="C117" s="171"/>
      <c r="D117" s="172"/>
      <c r="E117" s="70">
        <v>0</v>
      </c>
      <c r="F117" s="70">
        <v>0</v>
      </c>
      <c r="G117" s="70">
        <v>0</v>
      </c>
      <c r="H117" s="71">
        <v>0</v>
      </c>
    </row>
    <row r="118" spans="2:8" x14ac:dyDescent="0.2">
      <c r="B118" s="161" t="s">
        <v>129</v>
      </c>
      <c r="C118" s="162"/>
      <c r="D118" s="163"/>
      <c r="E118" s="42">
        <f>E120+E121+E122+E123+E124+E125</f>
        <v>8627</v>
      </c>
      <c r="F118" s="42">
        <f>F120+F121+F122+F123+F124+F125</f>
        <v>8627</v>
      </c>
      <c r="G118" s="42">
        <f>+G120+G119</f>
        <v>0</v>
      </c>
      <c r="H118" s="43">
        <f t="shared" si="11"/>
        <v>0</v>
      </c>
    </row>
    <row r="119" spans="2:8" x14ac:dyDescent="0.2">
      <c r="B119" s="164" t="s">
        <v>307</v>
      </c>
      <c r="C119" s="165"/>
      <c r="D119" s="166"/>
      <c r="E119" s="70">
        <v>0</v>
      </c>
      <c r="F119" s="70">
        <v>0</v>
      </c>
      <c r="G119" s="70">
        <v>0</v>
      </c>
      <c r="H119" s="71">
        <v>0</v>
      </c>
    </row>
    <row r="120" spans="2:8" x14ac:dyDescent="0.2">
      <c r="B120" s="164" t="s">
        <v>298</v>
      </c>
      <c r="C120" s="171"/>
      <c r="D120" s="172"/>
      <c r="E120" s="70">
        <v>1991</v>
      </c>
      <c r="F120" s="70">
        <v>1991</v>
      </c>
      <c r="G120" s="70">
        <v>0</v>
      </c>
      <c r="H120" s="71">
        <f t="shared" si="11"/>
        <v>0</v>
      </c>
    </row>
    <row r="121" spans="2:8" x14ac:dyDescent="0.2">
      <c r="B121" s="164" t="s">
        <v>299</v>
      </c>
      <c r="C121" s="171"/>
      <c r="D121" s="172"/>
      <c r="E121" s="70">
        <v>2522</v>
      </c>
      <c r="F121" s="70">
        <v>2522</v>
      </c>
      <c r="G121" s="70">
        <v>0</v>
      </c>
      <c r="H121" s="71">
        <f t="shared" si="11"/>
        <v>0</v>
      </c>
    </row>
    <row r="122" spans="2:8" x14ac:dyDescent="0.2">
      <c r="B122" s="164" t="s">
        <v>300</v>
      </c>
      <c r="C122" s="171"/>
      <c r="D122" s="172"/>
      <c r="E122" s="70">
        <v>398</v>
      </c>
      <c r="F122" s="70">
        <v>398</v>
      </c>
      <c r="G122" s="70">
        <v>0</v>
      </c>
      <c r="H122" s="71">
        <f t="shared" si="11"/>
        <v>0</v>
      </c>
    </row>
    <row r="123" spans="2:8" x14ac:dyDescent="0.2">
      <c r="B123" s="164" t="s">
        <v>301</v>
      </c>
      <c r="C123" s="171"/>
      <c r="D123" s="172"/>
      <c r="E123" s="70">
        <v>1062</v>
      </c>
      <c r="F123" s="70">
        <v>1062</v>
      </c>
      <c r="G123" s="70">
        <v>0</v>
      </c>
      <c r="H123" s="71">
        <f t="shared" si="11"/>
        <v>0</v>
      </c>
    </row>
    <row r="124" spans="2:8" x14ac:dyDescent="0.2">
      <c r="B124" s="164" t="s">
        <v>130</v>
      </c>
      <c r="C124" s="171"/>
      <c r="D124" s="172"/>
      <c r="E124" s="70">
        <v>1327</v>
      </c>
      <c r="F124" s="70">
        <v>1327</v>
      </c>
      <c r="G124" s="70">
        <v>0</v>
      </c>
      <c r="H124" s="71">
        <f t="shared" si="11"/>
        <v>0</v>
      </c>
    </row>
    <row r="125" spans="2:8" x14ac:dyDescent="0.2">
      <c r="B125" s="164" t="s">
        <v>302</v>
      </c>
      <c r="C125" s="171"/>
      <c r="D125" s="172"/>
      <c r="E125" s="70">
        <v>1327</v>
      </c>
      <c r="F125" s="70">
        <v>1327</v>
      </c>
      <c r="G125" s="70">
        <v>0</v>
      </c>
      <c r="H125" s="71">
        <f t="shared" si="11"/>
        <v>0</v>
      </c>
    </row>
    <row r="126" spans="2:8" x14ac:dyDescent="0.2">
      <c r="B126" s="161" t="s">
        <v>303</v>
      </c>
      <c r="C126" s="162"/>
      <c r="D126" s="163"/>
      <c r="E126" s="42">
        <f>E127</f>
        <v>1327</v>
      </c>
      <c r="F126" s="42">
        <f>F127</f>
        <v>1327</v>
      </c>
      <c r="G126" s="42">
        <f t="shared" ref="G126" si="15">+G127</f>
        <v>0</v>
      </c>
      <c r="H126" s="43">
        <f t="shared" si="11"/>
        <v>0</v>
      </c>
    </row>
    <row r="127" spans="2:8" x14ac:dyDescent="0.2">
      <c r="B127" s="164" t="s">
        <v>304</v>
      </c>
      <c r="C127" s="171"/>
      <c r="D127" s="172"/>
      <c r="E127" s="70">
        <v>1327</v>
      </c>
      <c r="F127" s="70">
        <v>1327</v>
      </c>
      <c r="G127" s="70">
        <v>0</v>
      </c>
      <c r="H127" s="71">
        <f t="shared" si="11"/>
        <v>0</v>
      </c>
    </row>
    <row r="128" spans="2:8" x14ac:dyDescent="0.2">
      <c r="B128" s="161" t="s">
        <v>135</v>
      </c>
      <c r="C128" s="162"/>
      <c r="D128" s="163"/>
      <c r="E128" s="42">
        <f>+E129+E140+E143+E151</f>
        <v>328561</v>
      </c>
      <c r="F128" s="42">
        <f>+F129+F140+F143+F151</f>
        <v>328561</v>
      </c>
      <c r="G128" s="42">
        <f>+G129+G140+G143+G151+G168+G172</f>
        <v>155540.68</v>
      </c>
      <c r="H128" s="43">
        <f t="shared" si="11"/>
        <v>47.339970355580853</v>
      </c>
    </row>
    <row r="129" spans="2:8" x14ac:dyDescent="0.2">
      <c r="B129" s="161" t="s">
        <v>341</v>
      </c>
      <c r="C129" s="162"/>
      <c r="D129" s="163"/>
      <c r="E129" s="42">
        <f>E130+E138</f>
        <v>100000</v>
      </c>
      <c r="F129" s="42">
        <f>F130+F138</f>
        <v>100000</v>
      </c>
      <c r="G129" s="42">
        <f>G130</f>
        <v>16949.830000000002</v>
      </c>
      <c r="H129" s="43">
        <f t="shared" si="11"/>
        <v>16.949830000000002</v>
      </c>
    </row>
    <row r="130" spans="2:8" s="114" customFormat="1" x14ac:dyDescent="0.2">
      <c r="B130" s="161" t="s">
        <v>104</v>
      </c>
      <c r="C130" s="162"/>
      <c r="D130" s="163"/>
      <c r="E130" s="42">
        <f>E131+E132+E133+E134+E135+E136+E137</f>
        <v>20000</v>
      </c>
      <c r="F130" s="42">
        <f>F131+F132+F133+F134+F135+F136+F137</f>
        <v>20000</v>
      </c>
      <c r="G130" s="42">
        <f>G131+G132+G133+G134+G135+G136+G137</f>
        <v>16949.830000000002</v>
      </c>
      <c r="H130" s="43">
        <f t="shared" ref="H130:H175" si="16">G130/F130*100</f>
        <v>84.74915</v>
      </c>
    </row>
    <row r="131" spans="2:8" s="114" customFormat="1" x14ac:dyDescent="0.2">
      <c r="B131" s="164" t="s">
        <v>108</v>
      </c>
      <c r="C131" s="171"/>
      <c r="D131" s="172"/>
      <c r="E131" s="70">
        <v>0</v>
      </c>
      <c r="F131" s="126">
        <v>0</v>
      </c>
      <c r="G131" s="70">
        <v>1651.21</v>
      </c>
      <c r="H131" s="71">
        <v>0</v>
      </c>
    </row>
    <row r="132" spans="2:8" x14ac:dyDescent="0.2">
      <c r="B132" s="164" t="s">
        <v>110</v>
      </c>
      <c r="C132" s="171"/>
      <c r="D132" s="172"/>
      <c r="E132" s="70">
        <v>0</v>
      </c>
      <c r="F132" s="126">
        <v>0</v>
      </c>
      <c r="G132" s="70">
        <v>3443.43</v>
      </c>
      <c r="H132" s="71">
        <v>0</v>
      </c>
    </row>
    <row r="133" spans="2:8" s="114" customFormat="1" x14ac:dyDescent="0.2">
      <c r="B133" s="164" t="s">
        <v>111</v>
      </c>
      <c r="C133" s="165"/>
      <c r="D133" s="166"/>
      <c r="E133" s="126">
        <v>0</v>
      </c>
      <c r="F133" s="126">
        <v>0</v>
      </c>
      <c r="G133" s="126">
        <v>795.19</v>
      </c>
      <c r="H133" s="71">
        <v>0</v>
      </c>
    </row>
    <row r="134" spans="2:8" s="114" customFormat="1" x14ac:dyDescent="0.2">
      <c r="B134" s="164" t="s">
        <v>114</v>
      </c>
      <c r="C134" s="165"/>
      <c r="D134" s="166"/>
      <c r="E134" s="126">
        <v>0</v>
      </c>
      <c r="F134" s="126">
        <v>0</v>
      </c>
      <c r="G134" s="126">
        <v>2155</v>
      </c>
      <c r="H134" s="71">
        <v>0</v>
      </c>
    </row>
    <row r="135" spans="2:8" s="114" customFormat="1" x14ac:dyDescent="0.2">
      <c r="B135" s="164" t="s">
        <v>118</v>
      </c>
      <c r="C135" s="165"/>
      <c r="D135" s="166"/>
      <c r="E135" s="126">
        <v>0</v>
      </c>
      <c r="F135" s="126">
        <v>0</v>
      </c>
      <c r="G135" s="126">
        <v>135</v>
      </c>
      <c r="H135" s="71">
        <v>0</v>
      </c>
    </row>
    <row r="136" spans="2:8" s="114" customFormat="1" x14ac:dyDescent="0.2">
      <c r="B136" s="164" t="s">
        <v>119</v>
      </c>
      <c r="C136" s="165"/>
      <c r="D136" s="166"/>
      <c r="E136" s="126">
        <v>20000</v>
      </c>
      <c r="F136" s="126">
        <v>20000</v>
      </c>
      <c r="G136" s="126">
        <v>650</v>
      </c>
      <c r="H136" s="71">
        <f t="shared" si="16"/>
        <v>3.25</v>
      </c>
    </row>
    <row r="137" spans="2:8" s="114" customFormat="1" x14ac:dyDescent="0.2">
      <c r="B137" s="164" t="s">
        <v>121</v>
      </c>
      <c r="C137" s="165"/>
      <c r="D137" s="166"/>
      <c r="E137" s="126">
        <v>0</v>
      </c>
      <c r="F137" s="126">
        <v>0</v>
      </c>
      <c r="G137" s="126">
        <v>8120</v>
      </c>
      <c r="H137" s="71">
        <v>0</v>
      </c>
    </row>
    <row r="138" spans="2:8" s="114" customFormat="1" x14ac:dyDescent="0.2">
      <c r="B138" s="161" t="s">
        <v>303</v>
      </c>
      <c r="C138" s="167"/>
      <c r="D138" s="168"/>
      <c r="E138" s="42">
        <f>E139</f>
        <v>80000</v>
      </c>
      <c r="F138" s="42">
        <f>F139</f>
        <v>80000</v>
      </c>
      <c r="G138" s="42">
        <f>G139</f>
        <v>0</v>
      </c>
      <c r="H138" s="43">
        <f t="shared" si="16"/>
        <v>0</v>
      </c>
    </row>
    <row r="139" spans="2:8" s="114" customFormat="1" x14ac:dyDescent="0.2">
      <c r="B139" s="164" t="s">
        <v>304</v>
      </c>
      <c r="C139" s="165"/>
      <c r="D139" s="166"/>
      <c r="E139" s="126">
        <v>80000</v>
      </c>
      <c r="F139" s="126">
        <v>80000</v>
      </c>
      <c r="G139" s="126">
        <v>0</v>
      </c>
      <c r="H139" s="71">
        <f t="shared" si="16"/>
        <v>0</v>
      </c>
    </row>
    <row r="140" spans="2:8" s="114" customFormat="1" x14ac:dyDescent="0.2">
      <c r="B140" s="161" t="s">
        <v>343</v>
      </c>
      <c r="C140" s="162"/>
      <c r="D140" s="163"/>
      <c r="E140" s="42">
        <f>E141</f>
        <v>2397</v>
      </c>
      <c r="F140" s="42">
        <f t="shared" ref="F140:G140" si="17">F141</f>
        <v>2397</v>
      </c>
      <c r="G140" s="42">
        <f t="shared" si="17"/>
        <v>0</v>
      </c>
      <c r="H140" s="43">
        <f t="shared" si="16"/>
        <v>0</v>
      </c>
    </row>
    <row r="141" spans="2:8" s="114" customFormat="1" x14ac:dyDescent="0.2">
      <c r="B141" s="161" t="s">
        <v>104</v>
      </c>
      <c r="C141" s="167"/>
      <c r="D141" s="168"/>
      <c r="E141" s="42">
        <f>SUM(E142)</f>
        <v>2397</v>
      </c>
      <c r="F141" s="42">
        <f>SUM(F142)</f>
        <v>2397</v>
      </c>
      <c r="G141" s="42">
        <f>SUM(G142)</f>
        <v>0</v>
      </c>
      <c r="H141" s="43">
        <f t="shared" si="16"/>
        <v>0</v>
      </c>
    </row>
    <row r="142" spans="2:8" s="114" customFormat="1" x14ac:dyDescent="0.2">
      <c r="B142" s="164" t="s">
        <v>119</v>
      </c>
      <c r="C142" s="165"/>
      <c r="D142" s="166"/>
      <c r="E142" s="126">
        <v>2397</v>
      </c>
      <c r="F142" s="126">
        <v>2397</v>
      </c>
      <c r="G142" s="126">
        <v>0</v>
      </c>
      <c r="H142" s="71">
        <f t="shared" si="16"/>
        <v>0</v>
      </c>
    </row>
    <row r="143" spans="2:8" s="114" customFormat="1" ht="12.75" customHeight="1" x14ac:dyDescent="0.2">
      <c r="B143" s="161" t="s">
        <v>342</v>
      </c>
      <c r="C143" s="162"/>
      <c r="D143" s="163"/>
      <c r="E143" s="42">
        <f>E144+E147+E149</f>
        <v>111000</v>
      </c>
      <c r="F143" s="42">
        <f>F144+F147+F149</f>
        <v>111000</v>
      </c>
      <c r="G143" s="42">
        <f>G144</f>
        <v>15600</v>
      </c>
      <c r="H143" s="43">
        <f t="shared" si="16"/>
        <v>14.054054054054054</v>
      </c>
    </row>
    <row r="144" spans="2:8" ht="12.75" customHeight="1" x14ac:dyDescent="0.2">
      <c r="B144" s="161" t="s">
        <v>104</v>
      </c>
      <c r="C144" s="167"/>
      <c r="D144" s="168"/>
      <c r="E144" s="42">
        <f>SUM(E145:E146)</f>
        <v>11000</v>
      </c>
      <c r="F144" s="42">
        <f>SUM(F145:F146)</f>
        <v>11000</v>
      </c>
      <c r="G144" s="42">
        <f>SUM(G145:G146)</f>
        <v>15600</v>
      </c>
      <c r="H144" s="43">
        <f t="shared" si="16"/>
        <v>141.81818181818181</v>
      </c>
    </row>
    <row r="145" spans="2:8" ht="12.75" customHeight="1" x14ac:dyDescent="0.2">
      <c r="B145" s="164" t="s">
        <v>119</v>
      </c>
      <c r="C145" s="165"/>
      <c r="D145" s="166"/>
      <c r="E145" s="70">
        <v>10000</v>
      </c>
      <c r="F145" s="126">
        <v>10000</v>
      </c>
      <c r="G145" s="70">
        <v>15600</v>
      </c>
      <c r="H145" s="43">
        <f t="shared" si="16"/>
        <v>156</v>
      </c>
    </row>
    <row r="146" spans="2:8" ht="12.75" customHeight="1" x14ac:dyDescent="0.2">
      <c r="B146" s="164" t="s">
        <v>286</v>
      </c>
      <c r="C146" s="165"/>
      <c r="D146" s="166"/>
      <c r="E146" s="70">
        <v>1000</v>
      </c>
      <c r="F146" s="126">
        <v>1000</v>
      </c>
      <c r="G146" s="70">
        <v>0</v>
      </c>
      <c r="H146" s="71">
        <f t="shared" si="16"/>
        <v>0</v>
      </c>
    </row>
    <row r="147" spans="2:8" ht="12.75" customHeight="1" x14ac:dyDescent="0.2">
      <c r="B147" s="161" t="s">
        <v>129</v>
      </c>
      <c r="C147" s="167"/>
      <c r="D147" s="168"/>
      <c r="E147" s="42">
        <f>E148</f>
        <v>50000</v>
      </c>
      <c r="F147" s="42">
        <f>F148</f>
        <v>50000</v>
      </c>
      <c r="G147" s="42">
        <f>G148</f>
        <v>0</v>
      </c>
      <c r="H147" s="43">
        <f t="shared" si="16"/>
        <v>0</v>
      </c>
    </row>
    <row r="148" spans="2:8" ht="12.75" customHeight="1" x14ac:dyDescent="0.2">
      <c r="B148" s="164" t="s">
        <v>307</v>
      </c>
      <c r="C148" s="165"/>
      <c r="D148" s="166"/>
      <c r="E148" s="70">
        <v>50000</v>
      </c>
      <c r="F148" s="70">
        <v>50000</v>
      </c>
      <c r="G148" s="70">
        <v>0</v>
      </c>
      <c r="H148" s="71">
        <f t="shared" si="16"/>
        <v>0</v>
      </c>
    </row>
    <row r="149" spans="2:8" ht="12.75" customHeight="1" x14ac:dyDescent="0.2">
      <c r="B149" s="161" t="s">
        <v>303</v>
      </c>
      <c r="C149" s="167"/>
      <c r="D149" s="168"/>
      <c r="E149" s="42">
        <f>E150</f>
        <v>50000</v>
      </c>
      <c r="F149" s="42">
        <f>F150</f>
        <v>50000</v>
      </c>
      <c r="G149" s="42">
        <f>G150</f>
        <v>0</v>
      </c>
      <c r="H149" s="43">
        <f t="shared" si="16"/>
        <v>0</v>
      </c>
    </row>
    <row r="150" spans="2:8" ht="12.75" customHeight="1" x14ac:dyDescent="0.2">
      <c r="B150" s="164" t="s">
        <v>304</v>
      </c>
      <c r="C150" s="165"/>
      <c r="D150" s="166"/>
      <c r="E150" s="70">
        <v>50000</v>
      </c>
      <c r="F150" s="70">
        <v>50000</v>
      </c>
      <c r="G150" s="70">
        <v>0</v>
      </c>
      <c r="H150" s="71">
        <f t="shared" si="16"/>
        <v>0</v>
      </c>
    </row>
    <row r="151" spans="2:8" s="114" customFormat="1" ht="12.75" customHeight="1" x14ac:dyDescent="0.2">
      <c r="B151" s="161" t="s">
        <v>346</v>
      </c>
      <c r="C151" s="162"/>
      <c r="D151" s="163"/>
      <c r="E151" s="42">
        <f>E152+E156+E166</f>
        <v>115164</v>
      </c>
      <c r="F151" s="42">
        <f>F152+F156+F166</f>
        <v>115164</v>
      </c>
      <c r="G151" s="42">
        <f>G152+G156+G178+G188+G196+G166</f>
        <v>122990.85</v>
      </c>
      <c r="H151" s="43">
        <f t="shared" si="16"/>
        <v>106.79626445764301</v>
      </c>
    </row>
    <row r="152" spans="2:8" s="114" customFormat="1" ht="12.75" customHeight="1" x14ac:dyDescent="0.2">
      <c r="B152" s="161" t="s">
        <v>100</v>
      </c>
      <c r="C152" s="162"/>
      <c r="D152" s="163"/>
      <c r="E152" s="42">
        <f>E153+E154+E155</f>
        <v>36004</v>
      </c>
      <c r="F152" s="42">
        <f>F153+F154+F155</f>
        <v>36004</v>
      </c>
      <c r="G152" s="42">
        <f>G153+G154+G155</f>
        <v>30145.690000000002</v>
      </c>
      <c r="H152" s="43">
        <f t="shared" si="16"/>
        <v>83.728724586157099</v>
      </c>
    </row>
    <row r="153" spans="2:8" s="114" customFormat="1" ht="12.75" customHeight="1" x14ac:dyDescent="0.2">
      <c r="B153" s="164" t="s">
        <v>101</v>
      </c>
      <c r="C153" s="165"/>
      <c r="D153" s="166"/>
      <c r="E153" s="126">
        <v>32078</v>
      </c>
      <c r="F153" s="126">
        <v>32078</v>
      </c>
      <c r="G153" s="126">
        <v>25645.15</v>
      </c>
      <c r="H153" s="71">
        <f t="shared" si="16"/>
        <v>79.946224826984235</v>
      </c>
    </row>
    <row r="154" spans="2:8" s="114" customFormat="1" ht="12.75" customHeight="1" x14ac:dyDescent="0.2">
      <c r="B154" s="164" t="s">
        <v>102</v>
      </c>
      <c r="C154" s="165"/>
      <c r="D154" s="166"/>
      <c r="E154" s="126">
        <v>0</v>
      </c>
      <c r="F154" s="126">
        <v>0</v>
      </c>
      <c r="G154" s="126">
        <v>270</v>
      </c>
      <c r="H154" s="71">
        <v>0</v>
      </c>
    </row>
    <row r="155" spans="2:8" s="114" customFormat="1" ht="12.75" customHeight="1" x14ac:dyDescent="0.2">
      <c r="B155" s="164" t="s">
        <v>103</v>
      </c>
      <c r="C155" s="165"/>
      <c r="D155" s="166"/>
      <c r="E155" s="126">
        <v>3926</v>
      </c>
      <c r="F155" s="126">
        <v>3926</v>
      </c>
      <c r="G155" s="126">
        <v>4230.54</v>
      </c>
      <c r="H155" s="71">
        <f t="shared" si="16"/>
        <v>107.75700458481916</v>
      </c>
    </row>
    <row r="156" spans="2:8" s="114" customFormat="1" ht="12.75" customHeight="1" x14ac:dyDescent="0.2">
      <c r="B156" s="161" t="s">
        <v>104</v>
      </c>
      <c r="C156" s="162"/>
      <c r="D156" s="163"/>
      <c r="E156" s="42">
        <f>E157+E158+E159+E160+E161+E162+E163+E164+E165</f>
        <v>79160</v>
      </c>
      <c r="F156" s="42">
        <f>F157+F158+F159+F160+F161+F162+F163+F164+F165</f>
        <v>79160</v>
      </c>
      <c r="G156" s="42">
        <f>G157+G158+G159+G160+G161+G162+G163+G164+G165</f>
        <v>92600.62000000001</v>
      </c>
      <c r="H156" s="43">
        <f t="shared" si="16"/>
        <v>116.9790550783224</v>
      </c>
    </row>
    <row r="157" spans="2:8" s="114" customFormat="1" ht="12.75" customHeight="1" x14ac:dyDescent="0.2">
      <c r="B157" s="164" t="s">
        <v>105</v>
      </c>
      <c r="C157" s="165"/>
      <c r="D157" s="166"/>
      <c r="E157" s="126">
        <v>5130</v>
      </c>
      <c r="F157" s="126">
        <v>5130</v>
      </c>
      <c r="G157" s="126">
        <v>3281.83</v>
      </c>
      <c r="H157" s="71">
        <f t="shared" si="16"/>
        <v>63.973294346978562</v>
      </c>
    </row>
    <row r="158" spans="2:8" s="114" customFormat="1" ht="12.75" customHeight="1" x14ac:dyDescent="0.2">
      <c r="B158" s="164" t="s">
        <v>106</v>
      </c>
      <c r="C158" s="165"/>
      <c r="D158" s="166"/>
      <c r="E158" s="126">
        <v>0</v>
      </c>
      <c r="F158" s="126">
        <v>0</v>
      </c>
      <c r="G158" s="126">
        <v>1199.29</v>
      </c>
      <c r="H158" s="71">
        <v>0</v>
      </c>
    </row>
    <row r="159" spans="2:8" s="114" customFormat="1" ht="12.75" customHeight="1" x14ac:dyDescent="0.2">
      <c r="B159" s="164" t="s">
        <v>108</v>
      </c>
      <c r="C159" s="165"/>
      <c r="D159" s="166"/>
      <c r="E159" s="126">
        <v>0</v>
      </c>
      <c r="F159" s="126">
        <v>0</v>
      </c>
      <c r="G159" s="126">
        <v>200.21</v>
      </c>
      <c r="H159" s="71">
        <v>0</v>
      </c>
    </row>
    <row r="160" spans="2:8" s="114" customFormat="1" ht="12.75" customHeight="1" x14ac:dyDescent="0.2">
      <c r="B160" s="164" t="s">
        <v>110</v>
      </c>
      <c r="C160" s="165"/>
      <c r="D160" s="166"/>
      <c r="E160" s="126">
        <v>0</v>
      </c>
      <c r="F160" s="126">
        <v>0</v>
      </c>
      <c r="G160" s="126">
        <v>811.13</v>
      </c>
      <c r="H160" s="71">
        <v>0</v>
      </c>
    </row>
    <row r="161" spans="2:8" s="114" customFormat="1" ht="12.75" customHeight="1" x14ac:dyDescent="0.2">
      <c r="B161" s="164" t="s">
        <v>111</v>
      </c>
      <c r="C161" s="165"/>
      <c r="D161" s="166"/>
      <c r="E161" s="126">
        <v>0</v>
      </c>
      <c r="F161" s="126">
        <v>0</v>
      </c>
      <c r="G161" s="126">
        <v>530.58000000000004</v>
      </c>
      <c r="H161" s="71">
        <v>0</v>
      </c>
    </row>
    <row r="162" spans="2:8" s="114" customFormat="1" ht="12.75" customHeight="1" x14ac:dyDescent="0.2">
      <c r="B162" s="164" t="s">
        <v>113</v>
      </c>
      <c r="C162" s="165"/>
      <c r="D162" s="166"/>
      <c r="E162" s="126">
        <v>0</v>
      </c>
      <c r="F162" s="126">
        <v>0</v>
      </c>
      <c r="G162" s="126">
        <v>179.2</v>
      </c>
      <c r="H162" s="71">
        <v>0</v>
      </c>
    </row>
    <row r="163" spans="2:8" s="114" customFormat="1" ht="12.75" customHeight="1" x14ac:dyDescent="0.2">
      <c r="B163" s="164" t="s">
        <v>119</v>
      </c>
      <c r="C163" s="165"/>
      <c r="D163" s="166"/>
      <c r="E163" s="126">
        <v>67675</v>
      </c>
      <c r="F163" s="126">
        <v>67675</v>
      </c>
      <c r="G163" s="126">
        <v>84125.35</v>
      </c>
      <c r="H163" s="71">
        <f t="shared" si="16"/>
        <v>124.30786848910233</v>
      </c>
    </row>
    <row r="164" spans="2:8" s="114" customFormat="1" ht="12.75" customHeight="1" x14ac:dyDescent="0.2">
      <c r="B164" s="164" t="s">
        <v>121</v>
      </c>
      <c r="C164" s="165"/>
      <c r="D164" s="166"/>
      <c r="E164" s="126">
        <v>6355</v>
      </c>
      <c r="F164" s="126">
        <v>6355</v>
      </c>
      <c r="G164" s="126">
        <v>0</v>
      </c>
      <c r="H164" s="71">
        <f t="shared" si="16"/>
        <v>0</v>
      </c>
    </row>
    <row r="165" spans="2:8" s="114" customFormat="1" ht="12.75" customHeight="1" x14ac:dyDescent="0.2">
      <c r="B165" s="164" t="s">
        <v>133</v>
      </c>
      <c r="C165" s="165"/>
      <c r="D165" s="166"/>
      <c r="E165" s="126">
        <v>0</v>
      </c>
      <c r="F165" s="126">
        <v>0</v>
      </c>
      <c r="G165" s="126">
        <v>2273.0300000000002</v>
      </c>
      <c r="H165" s="71">
        <v>0</v>
      </c>
    </row>
    <row r="166" spans="2:8" s="114" customFormat="1" ht="12.75" customHeight="1" x14ac:dyDescent="0.2">
      <c r="B166" s="161" t="s">
        <v>344</v>
      </c>
      <c r="C166" s="162"/>
      <c r="D166" s="163"/>
      <c r="E166" s="42">
        <f>E167</f>
        <v>0</v>
      </c>
      <c r="F166" s="42">
        <f t="shared" ref="F166:G166" si="18">F167</f>
        <v>0</v>
      </c>
      <c r="G166" s="42">
        <f t="shared" si="18"/>
        <v>244.54</v>
      </c>
      <c r="H166" s="43">
        <v>0</v>
      </c>
    </row>
    <row r="167" spans="2:8" s="114" customFormat="1" ht="12.75" customHeight="1" x14ac:dyDescent="0.2">
      <c r="B167" s="164" t="s">
        <v>345</v>
      </c>
      <c r="C167" s="165"/>
      <c r="D167" s="166"/>
      <c r="E167" s="126">
        <v>0</v>
      </c>
      <c r="F167" s="126">
        <v>0</v>
      </c>
      <c r="G167" s="126">
        <v>244.54</v>
      </c>
      <c r="H167" s="71">
        <v>0</v>
      </c>
    </row>
    <row r="168" spans="2:8" ht="12.75" customHeight="1" x14ac:dyDescent="0.2">
      <c r="B168" s="161" t="s">
        <v>308</v>
      </c>
      <c r="C168" s="167"/>
      <c r="D168" s="168"/>
      <c r="E168" s="42">
        <f>+E169</f>
        <v>30000</v>
      </c>
      <c r="F168" s="42">
        <f>+F169</f>
        <v>30000</v>
      </c>
      <c r="G168" s="42">
        <f t="shared" ref="G168" si="19">+G169</f>
        <v>0</v>
      </c>
      <c r="H168" s="43">
        <f t="shared" si="16"/>
        <v>0</v>
      </c>
    </row>
    <row r="169" spans="2:8" ht="12.75" customHeight="1" x14ac:dyDescent="0.2">
      <c r="B169" s="161" t="s">
        <v>309</v>
      </c>
      <c r="C169" s="167"/>
      <c r="D169" s="168"/>
      <c r="E169" s="42">
        <f t="shared" ref="E169:G170" si="20">E170</f>
        <v>30000</v>
      </c>
      <c r="F169" s="42">
        <f t="shared" si="20"/>
        <v>30000</v>
      </c>
      <c r="G169" s="42">
        <f t="shared" si="20"/>
        <v>0</v>
      </c>
      <c r="H169" s="43">
        <f t="shared" si="16"/>
        <v>0</v>
      </c>
    </row>
    <row r="170" spans="2:8" ht="12.75" customHeight="1" x14ac:dyDescent="0.2">
      <c r="B170" s="161" t="s">
        <v>104</v>
      </c>
      <c r="C170" s="167"/>
      <c r="D170" s="168"/>
      <c r="E170" s="42">
        <f t="shared" si="20"/>
        <v>30000</v>
      </c>
      <c r="F170" s="42">
        <f t="shared" si="20"/>
        <v>30000</v>
      </c>
      <c r="G170" s="42">
        <f t="shared" si="20"/>
        <v>0</v>
      </c>
      <c r="H170" s="43">
        <f t="shared" si="16"/>
        <v>0</v>
      </c>
    </row>
    <row r="171" spans="2:8" ht="12.75" customHeight="1" x14ac:dyDescent="0.2">
      <c r="B171" s="164" t="s">
        <v>119</v>
      </c>
      <c r="C171" s="165"/>
      <c r="D171" s="166"/>
      <c r="E171" s="70">
        <v>30000</v>
      </c>
      <c r="F171" s="70">
        <v>30000</v>
      </c>
      <c r="G171" s="70">
        <v>0</v>
      </c>
      <c r="H171" s="71">
        <f t="shared" si="16"/>
        <v>0</v>
      </c>
    </row>
    <row r="172" spans="2:8" ht="12.75" customHeight="1" x14ac:dyDescent="0.2">
      <c r="B172" s="161" t="s">
        <v>315</v>
      </c>
      <c r="C172" s="167"/>
      <c r="D172" s="168"/>
      <c r="E172" s="42">
        <f>+E173</f>
        <v>3250</v>
      </c>
      <c r="F172" s="42">
        <f>+F173</f>
        <v>3250</v>
      </c>
      <c r="G172" s="42">
        <f t="shared" ref="G172" si="21">+G173</f>
        <v>0</v>
      </c>
      <c r="H172" s="43">
        <f t="shared" si="16"/>
        <v>0</v>
      </c>
    </row>
    <row r="173" spans="2:8" ht="12.75" customHeight="1" x14ac:dyDescent="0.2">
      <c r="B173" s="161" t="s">
        <v>316</v>
      </c>
      <c r="C173" s="167"/>
      <c r="D173" s="168"/>
      <c r="E173" s="42">
        <f>E174</f>
        <v>3250</v>
      </c>
      <c r="F173" s="42">
        <f>F174</f>
        <v>3250</v>
      </c>
      <c r="G173" s="42">
        <f>G174</f>
        <v>0</v>
      </c>
      <c r="H173" s="43">
        <f t="shared" si="16"/>
        <v>0</v>
      </c>
    </row>
    <row r="174" spans="2:8" ht="12.75" customHeight="1" x14ac:dyDescent="0.2">
      <c r="B174" s="161" t="s">
        <v>104</v>
      </c>
      <c r="C174" s="167"/>
      <c r="D174" s="168"/>
      <c r="E174" s="42">
        <f>E175+E176</f>
        <v>3250</v>
      </c>
      <c r="F174" s="42">
        <f>F175+F176</f>
        <v>3250</v>
      </c>
      <c r="G174" s="42">
        <f>G175</f>
        <v>0</v>
      </c>
      <c r="H174" s="43">
        <f t="shared" si="16"/>
        <v>0</v>
      </c>
    </row>
    <row r="175" spans="2:8" ht="12.75" customHeight="1" x14ac:dyDescent="0.2">
      <c r="B175" s="164" t="s">
        <v>119</v>
      </c>
      <c r="C175" s="165"/>
      <c r="D175" s="166"/>
      <c r="E175" s="70">
        <v>3250</v>
      </c>
      <c r="F175" s="70">
        <v>3250</v>
      </c>
      <c r="G175" s="70">
        <v>0</v>
      </c>
      <c r="H175" s="71">
        <f t="shared" si="16"/>
        <v>0</v>
      </c>
    </row>
    <row r="178" spans="2:2" ht="15.75" x14ac:dyDescent="0.2">
      <c r="B178" s="113"/>
    </row>
    <row r="179" spans="2:2" ht="15.75" x14ac:dyDescent="0.2">
      <c r="B179" s="113"/>
    </row>
    <row r="180" spans="2:2" ht="15.75" x14ac:dyDescent="0.2">
      <c r="B180" s="113"/>
    </row>
    <row r="181" spans="2:2" ht="15.75" x14ac:dyDescent="0.2">
      <c r="B181" s="113"/>
    </row>
    <row r="182" spans="2:2" ht="15.75" x14ac:dyDescent="0.2">
      <c r="B182" s="113"/>
    </row>
  </sheetData>
  <mergeCells count="172">
    <mergeCell ref="B131:D131"/>
    <mergeCell ref="B132:D132"/>
    <mergeCell ref="B114:D114"/>
    <mergeCell ref="B115:D115"/>
    <mergeCell ref="B116:D116"/>
    <mergeCell ref="B117:D117"/>
    <mergeCell ref="B118:D118"/>
    <mergeCell ref="B109:D109"/>
    <mergeCell ref="B110:D110"/>
    <mergeCell ref="B119:D119"/>
    <mergeCell ref="B130:D130"/>
    <mergeCell ref="B125:D125"/>
    <mergeCell ref="B126:D126"/>
    <mergeCell ref="B127:D127"/>
    <mergeCell ref="B128:D128"/>
    <mergeCell ref="B129:D129"/>
    <mergeCell ref="B120:D120"/>
    <mergeCell ref="B121:D121"/>
    <mergeCell ref="B122:D122"/>
    <mergeCell ref="B123:D123"/>
    <mergeCell ref="B124:D124"/>
    <mergeCell ref="B111:D111"/>
    <mergeCell ref="B112:D112"/>
    <mergeCell ref="B113:D113"/>
    <mergeCell ref="B103:D103"/>
    <mergeCell ref="B104:D104"/>
    <mergeCell ref="B106:D106"/>
    <mergeCell ref="B107:D107"/>
    <mergeCell ref="B108:D108"/>
    <mergeCell ref="B98:D98"/>
    <mergeCell ref="B99:D99"/>
    <mergeCell ref="B100:D100"/>
    <mergeCell ref="B101:D101"/>
    <mergeCell ref="B102:D102"/>
    <mergeCell ref="B105:D105"/>
    <mergeCell ref="B93:D93"/>
    <mergeCell ref="B94:D94"/>
    <mergeCell ref="B95:D95"/>
    <mergeCell ref="B96:D96"/>
    <mergeCell ref="B97:D97"/>
    <mergeCell ref="B88:D88"/>
    <mergeCell ref="B89:D89"/>
    <mergeCell ref="B90:D90"/>
    <mergeCell ref="B91:D91"/>
    <mergeCell ref="B92:D92"/>
    <mergeCell ref="B46:D46"/>
    <mergeCell ref="B76:D76"/>
    <mergeCell ref="B77:D77"/>
    <mergeCell ref="B57:D57"/>
    <mergeCell ref="B59:D59"/>
    <mergeCell ref="B61:D61"/>
    <mergeCell ref="B63:D63"/>
    <mergeCell ref="B54:D54"/>
    <mergeCell ref="B56:D56"/>
    <mergeCell ref="B58:D58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86:D86"/>
    <mergeCell ref="B87:D87"/>
    <mergeCell ref="B82:D82"/>
    <mergeCell ref="B84:D84"/>
    <mergeCell ref="B83:D83"/>
    <mergeCell ref="B85:D85"/>
    <mergeCell ref="B80:D80"/>
    <mergeCell ref="B81:D81"/>
    <mergeCell ref="B47:D47"/>
    <mergeCell ref="B48:D48"/>
    <mergeCell ref="B49:D49"/>
    <mergeCell ref="B50:D50"/>
    <mergeCell ref="B51:D51"/>
    <mergeCell ref="B52:D52"/>
    <mergeCell ref="B53:D53"/>
    <mergeCell ref="B55:D55"/>
    <mergeCell ref="B60:D60"/>
    <mergeCell ref="B62:D62"/>
    <mergeCell ref="B64:D64"/>
    <mergeCell ref="B65:D65"/>
    <mergeCell ref="B66:D66"/>
    <mergeCell ref="B78:D78"/>
    <mergeCell ref="B79:D79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41:D41"/>
    <mergeCell ref="B2:H2"/>
    <mergeCell ref="B31:D31"/>
    <mergeCell ref="B32:D32"/>
    <mergeCell ref="B33:D33"/>
    <mergeCell ref="B23:C23"/>
    <mergeCell ref="B24:C24"/>
    <mergeCell ref="B25:D25"/>
    <mergeCell ref="B26:D26"/>
    <mergeCell ref="B27:D27"/>
    <mergeCell ref="B28:D28"/>
    <mergeCell ref="B29:D29"/>
    <mergeCell ref="B30:D30"/>
    <mergeCell ref="B10:C10"/>
    <mergeCell ref="B11:C11"/>
    <mergeCell ref="B21:C21"/>
    <mergeCell ref="B22:C22"/>
    <mergeCell ref="B34:D34"/>
    <mergeCell ref="B8:C8"/>
    <mergeCell ref="B35:D35"/>
    <mergeCell ref="B9:C9"/>
    <mergeCell ref="B4:H4"/>
    <mergeCell ref="B6:D6"/>
    <mergeCell ref="B7:D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175:D175"/>
    <mergeCell ref="B174:D174"/>
    <mergeCell ref="B173:D173"/>
    <mergeCell ref="B172:D172"/>
    <mergeCell ref="B171:D171"/>
    <mergeCell ref="B170:D170"/>
    <mergeCell ref="B169:D169"/>
    <mergeCell ref="B168:D168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33:D133"/>
    <mergeCell ref="B134:D134"/>
    <mergeCell ref="B135:D135"/>
    <mergeCell ref="B136:D136"/>
    <mergeCell ref="B137:D137"/>
    <mergeCell ref="B143:D143"/>
    <mergeCell ref="B140:D140"/>
    <mergeCell ref="B141:D141"/>
    <mergeCell ref="B142:D142"/>
    <mergeCell ref="B144:D144"/>
    <mergeCell ref="B149:D149"/>
    <mergeCell ref="B148:D148"/>
    <mergeCell ref="B147:D147"/>
    <mergeCell ref="B146:D146"/>
    <mergeCell ref="B145:D145"/>
    <mergeCell ref="B138:D138"/>
    <mergeCell ref="B139:D139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2025-07-15T08:17:50Z</cp:lastPrinted>
  <dcterms:created xsi:type="dcterms:W3CDTF">2022-08-12T12:51:27Z</dcterms:created>
  <dcterms:modified xsi:type="dcterms:W3CDTF">2026-07-21T07:27:10Z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