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\\NAS\Shared\Podaci\KATARINA B\19_Izvršenje proračuna\2025\Godišnje izvršenje proračuna\"/>
    </mc:Choice>
  </mc:AlternateContent>
  <xr:revisionPtr revIDLastSave="0" documentId="13_ncr:1_{ACFED638-53C8-474B-AEED-AE938097E735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rashoda'!$B$1:$L$130</definedName>
    <definedName name="_xlnm.Print_Area" localSheetId="6">'POSEBNI DIO'!$A$1:$I$96</definedName>
    <definedName name="_xlnm.Print_Area" localSheetId="0">SAŽETAK!$B$1:$L$42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0" i="7" l="1"/>
  <c r="H151" i="7"/>
  <c r="H153" i="7"/>
  <c r="H156" i="7"/>
  <c r="H157" i="7"/>
  <c r="H158" i="7"/>
  <c r="H159" i="7"/>
  <c r="I129" i="3" l="1"/>
  <c r="I66" i="3"/>
  <c r="I11" i="3"/>
  <c r="I10" i="3" s="1"/>
  <c r="H11" i="3"/>
  <c r="H47" i="3"/>
  <c r="H46" i="3" s="1"/>
  <c r="I47" i="3"/>
  <c r="I46" i="3" s="1"/>
  <c r="H13" i="3"/>
  <c r="H12" i="3" s="1"/>
  <c r="I38" i="3"/>
  <c r="I39" i="3"/>
  <c r="H38" i="3"/>
  <c r="H39" i="3"/>
  <c r="E7" i="8"/>
  <c r="D7" i="8"/>
  <c r="E138" i="7"/>
  <c r="F142" i="7"/>
  <c r="G142" i="7"/>
  <c r="E142" i="7"/>
  <c r="E152" i="7"/>
  <c r="F152" i="7"/>
  <c r="G152" i="7"/>
  <c r="H152" i="7" s="1"/>
  <c r="F138" i="7"/>
  <c r="G138" i="7"/>
  <c r="J98" i="3"/>
  <c r="C31" i="5"/>
  <c r="C15" i="5"/>
  <c r="G101" i="3"/>
  <c r="G88" i="3"/>
  <c r="G11" i="3"/>
  <c r="G49" i="3"/>
  <c r="G50" i="3"/>
  <c r="G51" i="3"/>
  <c r="J51" i="3"/>
  <c r="H14" i="6" l="1"/>
  <c r="I14" i="6"/>
  <c r="J14" i="6"/>
  <c r="G14" i="6"/>
  <c r="H15" i="6"/>
  <c r="I15" i="6"/>
  <c r="J15" i="6"/>
  <c r="G15" i="6"/>
  <c r="H16" i="6"/>
  <c r="I16" i="6"/>
  <c r="J16" i="6"/>
  <c r="G16" i="6"/>
  <c r="H10" i="6"/>
  <c r="I10" i="6"/>
  <c r="J10" i="6"/>
  <c r="J9" i="6" s="1"/>
  <c r="H9" i="6"/>
  <c r="I9" i="6"/>
  <c r="G9" i="6"/>
  <c r="G10" i="6"/>
  <c r="G11" i="6"/>
  <c r="F165" i="7" l="1"/>
  <c r="G165" i="7"/>
  <c r="E165" i="7"/>
  <c r="G154" i="7"/>
  <c r="F154" i="7"/>
  <c r="E154" i="7"/>
  <c r="H154" i="7" l="1"/>
  <c r="H148" i="7"/>
  <c r="H149" i="7"/>
  <c r="G126" i="7"/>
  <c r="I13" i="3" l="1"/>
  <c r="H51" i="3"/>
  <c r="H50" i="3" s="1"/>
  <c r="H49" i="3" s="1"/>
  <c r="I51" i="3"/>
  <c r="I50" i="3" s="1"/>
  <c r="I49" i="3" s="1"/>
  <c r="L53" i="3"/>
  <c r="K53" i="3"/>
  <c r="G13" i="3"/>
  <c r="H99" i="7" l="1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7" i="7"/>
  <c r="H118" i="7"/>
  <c r="H119" i="7"/>
  <c r="H120" i="7"/>
  <c r="H121" i="7"/>
  <c r="H123" i="7"/>
  <c r="H128" i="7"/>
  <c r="H129" i="7"/>
  <c r="H130" i="7"/>
  <c r="H131" i="7"/>
  <c r="H132" i="7"/>
  <c r="H133" i="7"/>
  <c r="H135" i="7"/>
  <c r="H162" i="7"/>
  <c r="H166" i="7"/>
  <c r="H171" i="7"/>
  <c r="H88" i="7"/>
  <c r="H63" i="7"/>
  <c r="L60" i="3"/>
  <c r="L62" i="3"/>
  <c r="L64" i="3"/>
  <c r="L67" i="3"/>
  <c r="L68" i="3"/>
  <c r="L69" i="3"/>
  <c r="L70" i="3"/>
  <c r="L72" i="3"/>
  <c r="L73" i="3"/>
  <c r="L74" i="3"/>
  <c r="L75" i="3"/>
  <c r="L76" i="3"/>
  <c r="L77" i="3"/>
  <c r="L79" i="3"/>
  <c r="L80" i="3"/>
  <c r="L81" i="3"/>
  <c r="L82" i="3"/>
  <c r="L83" i="3"/>
  <c r="L84" i="3"/>
  <c r="L85" i="3"/>
  <c r="L86" i="3"/>
  <c r="L87" i="3"/>
  <c r="L89" i="3"/>
  <c r="L91" i="3"/>
  <c r="L92" i="3"/>
  <c r="L93" i="3"/>
  <c r="L95" i="3"/>
  <c r="L96" i="3"/>
  <c r="L97" i="3"/>
  <c r="L100" i="3"/>
  <c r="L102" i="3"/>
  <c r="L103" i="3"/>
  <c r="L104" i="3"/>
  <c r="L105" i="3"/>
  <c r="L108" i="3"/>
  <c r="L111" i="3"/>
  <c r="L119" i="3"/>
  <c r="L121" i="3"/>
  <c r="L122" i="3"/>
  <c r="L123" i="3"/>
  <c r="L124" i="3"/>
  <c r="L125" i="3"/>
  <c r="L127" i="3"/>
  <c r="L130" i="3"/>
  <c r="K60" i="3"/>
  <c r="K62" i="3"/>
  <c r="K64" i="3"/>
  <c r="K67" i="3"/>
  <c r="K68" i="3"/>
  <c r="K69" i="3"/>
  <c r="K72" i="3"/>
  <c r="K73" i="3"/>
  <c r="K74" i="3"/>
  <c r="K75" i="3"/>
  <c r="K76" i="3"/>
  <c r="K77" i="3"/>
  <c r="K79" i="3"/>
  <c r="K80" i="3"/>
  <c r="K81" i="3"/>
  <c r="K82" i="3"/>
  <c r="K83" i="3"/>
  <c r="K84" i="3"/>
  <c r="K85" i="3"/>
  <c r="K86" i="3"/>
  <c r="K87" i="3"/>
  <c r="K89" i="3"/>
  <c r="K91" i="3"/>
  <c r="K92" i="3"/>
  <c r="K93" i="3"/>
  <c r="K95" i="3"/>
  <c r="K102" i="3"/>
  <c r="K108" i="3"/>
  <c r="K118" i="3"/>
  <c r="K119" i="3"/>
  <c r="K125" i="3"/>
  <c r="K127" i="3"/>
  <c r="K130" i="3"/>
  <c r="L14" i="3"/>
  <c r="L18" i="3"/>
  <c r="L19" i="3"/>
  <c r="L21" i="3"/>
  <c r="L23" i="3"/>
  <c r="L24" i="3"/>
  <c r="L25" i="3"/>
  <c r="L28" i="3"/>
  <c r="L31" i="3"/>
  <c r="L34" i="3"/>
  <c r="L35" i="3"/>
  <c r="L37" i="3"/>
  <c r="L40" i="3"/>
  <c r="L45" i="3"/>
  <c r="L46" i="3"/>
  <c r="L51" i="3"/>
  <c r="K14" i="3"/>
  <c r="K18" i="3"/>
  <c r="K19" i="3"/>
  <c r="K21" i="3"/>
  <c r="K23" i="3"/>
  <c r="K24" i="3"/>
  <c r="K25" i="3"/>
  <c r="K28" i="3"/>
  <c r="K31" i="3"/>
  <c r="K34" i="3"/>
  <c r="K35" i="3"/>
  <c r="K37" i="3"/>
  <c r="K40" i="3"/>
  <c r="K43" i="3"/>
  <c r="K45" i="3"/>
  <c r="K51" i="3"/>
  <c r="K52" i="3"/>
  <c r="L18" i="1"/>
  <c r="L20" i="1"/>
  <c r="L21" i="1"/>
  <c r="K18" i="1"/>
  <c r="K20" i="1"/>
  <c r="K21" i="1"/>
  <c r="G87" i="7" l="1"/>
  <c r="G116" i="7"/>
  <c r="G95" i="7"/>
  <c r="G91" i="7"/>
  <c r="G161" i="7"/>
  <c r="G137" i="7" s="1"/>
  <c r="G164" i="7"/>
  <c r="G170" i="7"/>
  <c r="G169" i="7" s="1"/>
  <c r="F170" i="7"/>
  <c r="F169" i="7" s="1"/>
  <c r="F168" i="7" s="1"/>
  <c r="E170" i="7"/>
  <c r="E169" i="7" s="1"/>
  <c r="E168" i="7" s="1"/>
  <c r="H98" i="7"/>
  <c r="H97" i="7"/>
  <c r="H86" i="7"/>
  <c r="H85" i="7"/>
  <c r="H84" i="7"/>
  <c r="H83" i="7"/>
  <c r="H82" i="7"/>
  <c r="H81" i="7"/>
  <c r="H80" i="7"/>
  <c r="H79" i="7"/>
  <c r="H78" i="7"/>
  <c r="H77" i="7"/>
  <c r="H76" i="7"/>
  <c r="H72" i="7"/>
  <c r="H70" i="7"/>
  <c r="H68" i="7"/>
  <c r="H67" i="7"/>
  <c r="H66" i="7"/>
  <c r="H65" i="7"/>
  <c r="H170" i="7" l="1"/>
  <c r="G168" i="7"/>
  <c r="H168" i="7" s="1"/>
  <c r="H169" i="7"/>
  <c r="J107" i="3"/>
  <c r="J50" i="3"/>
  <c r="J22" i="3"/>
  <c r="J13" i="3"/>
  <c r="J106" i="3" l="1"/>
  <c r="J49" i="3"/>
  <c r="L50" i="3"/>
  <c r="K50" i="3"/>
  <c r="K13" i="3"/>
  <c r="L13" i="3"/>
  <c r="F161" i="7"/>
  <c r="F134" i="7"/>
  <c r="F126" i="7"/>
  <c r="H126" i="7" s="1"/>
  <c r="F124" i="7"/>
  <c r="F122" i="7"/>
  <c r="F116" i="7"/>
  <c r="H116" i="7" s="1"/>
  <c r="F95" i="7"/>
  <c r="F91" i="7"/>
  <c r="F87" i="7"/>
  <c r="F62" i="7"/>
  <c r="F58" i="7"/>
  <c r="E161" i="7"/>
  <c r="E137" i="7" s="1"/>
  <c r="E164" i="7"/>
  <c r="G163" i="7"/>
  <c r="H161" i="7" l="1"/>
  <c r="F137" i="7"/>
  <c r="F90" i="7"/>
  <c r="F89" i="7" s="1"/>
  <c r="H142" i="7"/>
  <c r="F57" i="7"/>
  <c r="F164" i="7"/>
  <c r="H165" i="7"/>
  <c r="L49" i="3"/>
  <c r="K49" i="3"/>
  <c r="E163" i="7"/>
  <c r="G136" i="7"/>
  <c r="E87" i="7"/>
  <c r="E134" i="7"/>
  <c r="E126" i="7"/>
  <c r="E124" i="7"/>
  <c r="E122" i="7"/>
  <c r="E116" i="7"/>
  <c r="G134" i="7"/>
  <c r="G124" i="7"/>
  <c r="G122" i="7"/>
  <c r="E95" i="7"/>
  <c r="E91" i="7"/>
  <c r="G62" i="7"/>
  <c r="E62" i="7"/>
  <c r="F53" i="7"/>
  <c r="F31" i="7"/>
  <c r="F27" i="7"/>
  <c r="F20" i="7"/>
  <c r="F18" i="7"/>
  <c r="F16" i="7"/>
  <c r="F14" i="7"/>
  <c r="F12" i="7"/>
  <c r="F10" i="7"/>
  <c r="E35" i="5"/>
  <c r="E33" i="5"/>
  <c r="E31" i="5"/>
  <c r="E29" i="5"/>
  <c r="E27" i="5"/>
  <c r="E25" i="5"/>
  <c r="E23" i="5"/>
  <c r="E19" i="5"/>
  <c r="E17" i="5"/>
  <c r="E15" i="5"/>
  <c r="E13" i="5" s="1"/>
  <c r="E11" i="5"/>
  <c r="E9" i="5"/>
  <c r="E7" i="5"/>
  <c r="I128" i="3"/>
  <c r="I126" i="3"/>
  <c r="I120" i="3"/>
  <c r="I117" i="3"/>
  <c r="I113" i="3"/>
  <c r="I110" i="3"/>
  <c r="L110" i="3" s="1"/>
  <c r="I107" i="3"/>
  <c r="I101" i="3"/>
  <c r="I98" i="3" s="1"/>
  <c r="I99" i="3"/>
  <c r="L99" i="3" s="1"/>
  <c r="I90" i="3"/>
  <c r="I88" i="3"/>
  <c r="I78" i="3"/>
  <c r="I71" i="3"/>
  <c r="I63" i="3"/>
  <c r="I61" i="3"/>
  <c r="I59" i="3"/>
  <c r="J113" i="3"/>
  <c r="J110" i="3"/>
  <c r="H113" i="3"/>
  <c r="H110" i="3"/>
  <c r="H107" i="3"/>
  <c r="H106" i="3" s="1"/>
  <c r="H66" i="3"/>
  <c r="J66" i="3"/>
  <c r="G66" i="3"/>
  <c r="I44" i="3"/>
  <c r="I42" i="3"/>
  <c r="I36" i="3"/>
  <c r="I33" i="3"/>
  <c r="I30" i="3"/>
  <c r="I27" i="3"/>
  <c r="I22" i="3"/>
  <c r="L22" i="3" s="1"/>
  <c r="I20" i="3"/>
  <c r="I17" i="3"/>
  <c r="H36" i="3"/>
  <c r="J36" i="3"/>
  <c r="L36" i="3" s="1"/>
  <c r="G36" i="3"/>
  <c r="H20" i="3"/>
  <c r="G20" i="3"/>
  <c r="H42" i="3"/>
  <c r="J42" i="3"/>
  <c r="H44" i="3"/>
  <c r="J44" i="3"/>
  <c r="G42" i="3"/>
  <c r="G44" i="3"/>
  <c r="K66" i="3" l="1"/>
  <c r="K36" i="3"/>
  <c r="E6" i="5"/>
  <c r="E136" i="7"/>
  <c r="E22" i="5"/>
  <c r="I106" i="3"/>
  <c r="L106" i="3" s="1"/>
  <c r="L107" i="3"/>
  <c r="F163" i="7"/>
  <c r="H164" i="7"/>
  <c r="F136" i="7"/>
  <c r="H137" i="7"/>
  <c r="H122" i="7"/>
  <c r="G90" i="7"/>
  <c r="H134" i="7"/>
  <c r="L66" i="3"/>
  <c r="L44" i="3"/>
  <c r="K44" i="3"/>
  <c r="K42" i="3"/>
  <c r="L20" i="3"/>
  <c r="K20" i="3"/>
  <c r="I29" i="3"/>
  <c r="I26" i="3"/>
  <c r="H41" i="3"/>
  <c r="J109" i="3"/>
  <c r="I65" i="3"/>
  <c r="I41" i="3"/>
  <c r="I58" i="3"/>
  <c r="L98" i="3"/>
  <c r="I109" i="3"/>
  <c r="L109" i="3" s="1"/>
  <c r="G41" i="3"/>
  <c r="I32" i="3"/>
  <c r="I116" i="3"/>
  <c r="E90" i="7"/>
  <c r="F26" i="7"/>
  <c r="F25" i="7" s="1"/>
  <c r="F9" i="7"/>
  <c r="J41" i="3"/>
  <c r="I12" i="3"/>
  <c r="H120" i="3"/>
  <c r="J120" i="3"/>
  <c r="L120" i="3" s="1"/>
  <c r="G120" i="3"/>
  <c r="H109" i="3"/>
  <c r="G113" i="3"/>
  <c r="G110" i="3"/>
  <c r="G107" i="3"/>
  <c r="K107" i="3" s="1"/>
  <c r="G106" i="3"/>
  <c r="K106" i="3" s="1"/>
  <c r="H99" i="3"/>
  <c r="H101" i="3"/>
  <c r="H98" i="3" s="1"/>
  <c r="J101" i="3"/>
  <c r="L101" i="3" s="1"/>
  <c r="G99" i="3"/>
  <c r="H90" i="3"/>
  <c r="J90" i="3"/>
  <c r="L90" i="3" s="1"/>
  <c r="G90" i="3"/>
  <c r="K101" i="3" l="1"/>
  <c r="G98" i="3"/>
  <c r="K98" i="3" s="1"/>
  <c r="H163" i="7"/>
  <c r="F56" i="7"/>
  <c r="H136" i="7"/>
  <c r="K120" i="3"/>
  <c r="K90" i="3"/>
  <c r="I115" i="3"/>
  <c r="I56" i="3" s="1"/>
  <c r="K41" i="3"/>
  <c r="L41" i="3"/>
  <c r="I57" i="3"/>
  <c r="G109" i="3"/>
  <c r="G33" i="1"/>
  <c r="G30" i="1" l="1"/>
  <c r="H33" i="1"/>
  <c r="I33" i="1"/>
  <c r="J33" i="1"/>
  <c r="H30" i="1"/>
  <c r="I30" i="1"/>
  <c r="J30" i="1"/>
  <c r="L17" i="1"/>
  <c r="E20" i="7"/>
  <c r="E18" i="7"/>
  <c r="G89" i="7"/>
  <c r="H87" i="7" s="1"/>
  <c r="G58" i="7"/>
  <c r="G57" i="7" s="1"/>
  <c r="G56" i="7" s="1"/>
  <c r="E58" i="7"/>
  <c r="E57" i="7" s="1"/>
  <c r="H94" i="7"/>
  <c r="H92" i="7"/>
  <c r="H73" i="7"/>
  <c r="G31" i="7"/>
  <c r="G53" i="7"/>
  <c r="E53" i="7"/>
  <c r="E31" i="7"/>
  <c r="G27" i="7"/>
  <c r="E27" i="7"/>
  <c r="D15" i="5"/>
  <c r="F15" i="5"/>
  <c r="D31" i="5"/>
  <c r="F31" i="5"/>
  <c r="C29" i="5"/>
  <c r="J78" i="3"/>
  <c r="L78" i="3" s="1"/>
  <c r="H129" i="3"/>
  <c r="H128" i="3" s="1"/>
  <c r="J129" i="3"/>
  <c r="G129" i="3"/>
  <c r="H126" i="3"/>
  <c r="J126" i="3"/>
  <c r="G126" i="3"/>
  <c r="H117" i="3"/>
  <c r="J117" i="3"/>
  <c r="G117" i="3"/>
  <c r="G39" i="3"/>
  <c r="G33" i="3"/>
  <c r="G32" i="3" s="1"/>
  <c r="G27" i="3"/>
  <c r="H22" i="3"/>
  <c r="G22" i="3"/>
  <c r="K22" i="3" s="1"/>
  <c r="G17" i="3"/>
  <c r="G12" i="3" s="1"/>
  <c r="J39" i="3"/>
  <c r="H22" i="1"/>
  <c r="H33" i="3"/>
  <c r="H32" i="3" s="1"/>
  <c r="J33" i="3"/>
  <c r="H30" i="3"/>
  <c r="J30" i="3"/>
  <c r="L30" i="3" s="1"/>
  <c r="H27" i="3"/>
  <c r="H26" i="3" s="1"/>
  <c r="J27" i="3"/>
  <c r="L27" i="3" s="1"/>
  <c r="H17" i="3"/>
  <c r="J17" i="3"/>
  <c r="G20" i="7"/>
  <c r="G18" i="7"/>
  <c r="H28" i="7"/>
  <c r="H29" i="7"/>
  <c r="H30" i="7"/>
  <c r="H32" i="7"/>
  <c r="H33" i="7"/>
  <c r="H34" i="7"/>
  <c r="H35" i="7"/>
  <c r="H36" i="7"/>
  <c r="H37" i="7"/>
  <c r="H39" i="7"/>
  <c r="H40" i="7"/>
  <c r="H41" i="7"/>
  <c r="H42" i="7"/>
  <c r="H59" i="7"/>
  <c r="H60" i="7"/>
  <c r="H61" i="7"/>
  <c r="H64" i="7"/>
  <c r="H69" i="7"/>
  <c r="H71" i="7"/>
  <c r="H74" i="7"/>
  <c r="H75" i="7"/>
  <c r="H93" i="7"/>
  <c r="H96" i="7"/>
  <c r="K117" i="3" l="1"/>
  <c r="G55" i="7"/>
  <c r="J128" i="3"/>
  <c r="L129" i="3"/>
  <c r="K129" i="3"/>
  <c r="K126" i="3"/>
  <c r="L126" i="3"/>
  <c r="J116" i="3"/>
  <c r="L116" i="3" s="1"/>
  <c r="L117" i="3"/>
  <c r="J38" i="3"/>
  <c r="L38" i="3" s="1"/>
  <c r="L39" i="3"/>
  <c r="K33" i="3"/>
  <c r="J32" i="3"/>
  <c r="L32" i="3" s="1"/>
  <c r="L33" i="3"/>
  <c r="K27" i="3"/>
  <c r="K17" i="3"/>
  <c r="J12" i="3"/>
  <c r="L12" i="3" s="1"/>
  <c r="L17" i="3"/>
  <c r="G38" i="3"/>
  <c r="K38" i="3" s="1"/>
  <c r="K39" i="3"/>
  <c r="H116" i="3"/>
  <c r="H115" i="3" s="1"/>
  <c r="G116" i="3"/>
  <c r="G128" i="3"/>
  <c r="H95" i="7"/>
  <c r="H91" i="7"/>
  <c r="E14" i="7"/>
  <c r="E89" i="7"/>
  <c r="E56" i="7" s="1"/>
  <c r="E55" i="7" s="1"/>
  <c r="G14" i="7"/>
  <c r="H90" i="7"/>
  <c r="H62" i="7"/>
  <c r="H27" i="7"/>
  <c r="G12" i="7"/>
  <c r="H58" i="7"/>
  <c r="G26" i="7"/>
  <c r="G25" i="7" s="1"/>
  <c r="G24" i="7" s="1"/>
  <c r="E26" i="7"/>
  <c r="E25" i="7" s="1"/>
  <c r="E24" i="7" s="1"/>
  <c r="H31" i="7"/>
  <c r="H21" i="7"/>
  <c r="H18" i="7"/>
  <c r="H19" i="7"/>
  <c r="E23" i="7" l="1"/>
  <c r="E22" i="7" s="1"/>
  <c r="J115" i="3"/>
  <c r="L115" i="3" s="1"/>
  <c r="G23" i="7"/>
  <c r="G22" i="7" s="1"/>
  <c r="K128" i="3"/>
  <c r="L128" i="3"/>
  <c r="K116" i="3"/>
  <c r="G115" i="3"/>
  <c r="F55" i="7"/>
  <c r="E12" i="7"/>
  <c r="G16" i="7"/>
  <c r="H16" i="7" s="1"/>
  <c r="E16" i="7"/>
  <c r="H14" i="7"/>
  <c r="H15" i="7"/>
  <c r="H89" i="7"/>
  <c r="H12" i="7"/>
  <c r="H57" i="7"/>
  <c r="E10" i="7"/>
  <c r="H26" i="7"/>
  <c r="H25" i="7"/>
  <c r="F24" i="7"/>
  <c r="G10" i="7"/>
  <c r="H20" i="7"/>
  <c r="D6" i="8"/>
  <c r="H88" i="3"/>
  <c r="J88" i="3"/>
  <c r="H78" i="3"/>
  <c r="G78" i="3"/>
  <c r="K78" i="3" s="1"/>
  <c r="H71" i="3"/>
  <c r="J71" i="3"/>
  <c r="L71" i="3" s="1"/>
  <c r="G71" i="3"/>
  <c r="H63" i="3"/>
  <c r="J63" i="3"/>
  <c r="L63" i="3" s="1"/>
  <c r="G63" i="3"/>
  <c r="H61" i="3"/>
  <c r="J61" i="3"/>
  <c r="L61" i="3" s="1"/>
  <c r="G61" i="3"/>
  <c r="K61" i="3" s="1"/>
  <c r="H59" i="3"/>
  <c r="J59" i="3"/>
  <c r="L59" i="3" s="1"/>
  <c r="G59" i="3"/>
  <c r="K32" i="1"/>
  <c r="L32" i="1"/>
  <c r="L31" i="1"/>
  <c r="K31" i="1"/>
  <c r="G34" i="5"/>
  <c r="F35" i="5"/>
  <c r="D35" i="5"/>
  <c r="C35" i="5"/>
  <c r="D33" i="5"/>
  <c r="F33" i="5"/>
  <c r="C33" i="5"/>
  <c r="G30" i="5"/>
  <c r="D29" i="5"/>
  <c r="F29" i="5"/>
  <c r="F27" i="5"/>
  <c r="D27" i="5"/>
  <c r="C27" i="5"/>
  <c r="C25" i="5"/>
  <c r="F25" i="5"/>
  <c r="D25" i="5"/>
  <c r="F23" i="5"/>
  <c r="D23" i="5"/>
  <c r="C23" i="5"/>
  <c r="D19" i="5"/>
  <c r="F19" i="5"/>
  <c r="C19" i="5"/>
  <c r="D17" i="5"/>
  <c r="F17" i="5"/>
  <c r="H17" i="5" s="1"/>
  <c r="C17" i="5"/>
  <c r="D13" i="5"/>
  <c r="F13" i="5"/>
  <c r="C13" i="5"/>
  <c r="D11" i="5"/>
  <c r="F11" i="5"/>
  <c r="C11" i="5"/>
  <c r="D9" i="5"/>
  <c r="F9" i="5"/>
  <c r="C9" i="5"/>
  <c r="D7" i="5"/>
  <c r="F7" i="5"/>
  <c r="C7" i="5"/>
  <c r="H8" i="5"/>
  <c r="H10" i="5"/>
  <c r="H12" i="5"/>
  <c r="H14" i="5"/>
  <c r="H18" i="5"/>
  <c r="H20" i="5"/>
  <c r="G8" i="5"/>
  <c r="G10" i="5"/>
  <c r="G12" i="5"/>
  <c r="G14" i="5"/>
  <c r="G18" i="5"/>
  <c r="G20" i="5"/>
  <c r="K32" i="3"/>
  <c r="J29" i="3"/>
  <c r="L29" i="3" s="1"/>
  <c r="G30" i="3"/>
  <c r="K30" i="3" s="1"/>
  <c r="H29" i="3"/>
  <c r="H10" i="3" s="1"/>
  <c r="J26" i="3"/>
  <c r="K17" i="1"/>
  <c r="I22" i="1"/>
  <c r="J22" i="1"/>
  <c r="G22" i="1"/>
  <c r="H19" i="1"/>
  <c r="H23" i="1" s="1"/>
  <c r="H34" i="1" s="1"/>
  <c r="I19" i="1"/>
  <c r="J19" i="1"/>
  <c r="G19" i="1"/>
  <c r="F6" i="5" l="1"/>
  <c r="F23" i="7"/>
  <c r="F22" i="5"/>
  <c r="K115" i="3"/>
  <c r="K63" i="3"/>
  <c r="K59" i="3"/>
  <c r="L22" i="1"/>
  <c r="L19" i="1"/>
  <c r="L26" i="3"/>
  <c r="J11" i="3"/>
  <c r="J10" i="3" s="1"/>
  <c r="K22" i="1"/>
  <c r="K19" i="1"/>
  <c r="L88" i="3"/>
  <c r="K88" i="3"/>
  <c r="K71" i="3"/>
  <c r="I34" i="1"/>
  <c r="F7" i="8"/>
  <c r="G23" i="1"/>
  <c r="G17" i="5"/>
  <c r="H65" i="3"/>
  <c r="H56" i="7"/>
  <c r="H55" i="7"/>
  <c r="H24" i="7"/>
  <c r="H58" i="3"/>
  <c r="J65" i="3"/>
  <c r="H17" i="7"/>
  <c r="E9" i="7"/>
  <c r="E8" i="7" s="1"/>
  <c r="H10" i="7"/>
  <c r="F8" i="7"/>
  <c r="H13" i="7"/>
  <c r="G9" i="7"/>
  <c r="G8" i="7" s="1"/>
  <c r="H11" i="7"/>
  <c r="G11" i="5"/>
  <c r="G9" i="5"/>
  <c r="G8" i="8"/>
  <c r="H8" i="8"/>
  <c r="C7" i="8"/>
  <c r="C6" i="8" s="1"/>
  <c r="G19" i="5"/>
  <c r="H9" i="5"/>
  <c r="H19" i="5"/>
  <c r="H25" i="5"/>
  <c r="H26" i="5"/>
  <c r="H27" i="5"/>
  <c r="J58" i="3"/>
  <c r="L58" i="3" s="1"/>
  <c r="K33" i="1"/>
  <c r="G29" i="3"/>
  <c r="K29" i="3" s="1"/>
  <c r="G26" i="3"/>
  <c r="G26" i="5"/>
  <c r="G29" i="5"/>
  <c r="E6" i="8"/>
  <c r="G65" i="3"/>
  <c r="G58" i="3"/>
  <c r="G35" i="5"/>
  <c r="G13" i="5"/>
  <c r="H23" i="5"/>
  <c r="H11" i="5"/>
  <c r="H13" i="5"/>
  <c r="G25" i="5"/>
  <c r="H29" i="5"/>
  <c r="H33" i="5"/>
  <c r="G27" i="5"/>
  <c r="H28" i="5"/>
  <c r="H35" i="5"/>
  <c r="G33" i="5"/>
  <c r="C22" i="5"/>
  <c r="G23" i="5"/>
  <c r="D22" i="5"/>
  <c r="H7" i="5"/>
  <c r="G36" i="5"/>
  <c r="G28" i="5"/>
  <c r="G24" i="5"/>
  <c r="H34" i="5"/>
  <c r="H30" i="5"/>
  <c r="D6" i="5"/>
  <c r="H36" i="5"/>
  <c r="H24" i="5"/>
  <c r="C6" i="5"/>
  <c r="G7" i="5"/>
  <c r="J23" i="1"/>
  <c r="L11" i="3" l="1"/>
  <c r="K26" i="3"/>
  <c r="J34" i="1"/>
  <c r="G34" i="1"/>
  <c r="K23" i="1"/>
  <c r="L65" i="3"/>
  <c r="J57" i="3"/>
  <c r="K65" i="3"/>
  <c r="K58" i="3"/>
  <c r="H57" i="3"/>
  <c r="H56" i="3" s="1"/>
  <c r="K12" i="3"/>
  <c r="F6" i="8"/>
  <c r="H6" i="8" s="1"/>
  <c r="H7" i="8"/>
  <c r="G7" i="8"/>
  <c r="F22" i="7"/>
  <c r="H22" i="7" s="1"/>
  <c r="H23" i="7"/>
  <c r="G6" i="8"/>
  <c r="H9" i="7"/>
  <c r="H8" i="7" s="1"/>
  <c r="G6" i="5"/>
  <c r="H6" i="5"/>
  <c r="G57" i="3"/>
  <c r="H22" i="5"/>
  <c r="G22" i="5"/>
  <c r="J56" i="3" l="1"/>
  <c r="L57" i="3"/>
  <c r="G56" i="3"/>
  <c r="K57" i="3"/>
  <c r="G10" i="3"/>
  <c r="K10" i="3" s="1"/>
  <c r="K11" i="3"/>
  <c r="K34" i="1"/>
  <c r="L56" i="3"/>
  <c r="K56" i="3" l="1"/>
  <c r="L10" i="3"/>
</calcChain>
</file>

<file path=xl/sharedStrings.xml><?xml version="1.0" encoding="utf-8"?>
<sst xmlns="http://schemas.openxmlformats.org/spreadsheetml/2006/main" count="550" uniqueCount="353">
  <si>
    <t>PRIHODI UKUPNO</t>
  </si>
  <si>
    <t>RASHODI UKUPNO</t>
  </si>
  <si>
    <t>RAZLIKA - VIŠAK / MANJAK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</si>
  <si>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</si>
  <si>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</si>
  <si>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</si>
  <si>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</si>
  <si>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</si>
  <si>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</si>
  <si>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</si>
  <si>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</si>
  <si>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</si>
  <si>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</si>
  <si>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</si>
  <si>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</si>
  <si>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</si>
  <si>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</si>
  <si>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</si>
  <si>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</si>
  <si>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</si>
  <si>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</si>
  <si>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</si>
  <si>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</si>
  <si>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</si>
  <si>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</si>
  <si>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</si>
  <si>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</si>
  <si>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</si>
  <si>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</si>
  <si>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</si>
  <si>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</si>
  <si>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</si>
  <si>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</si>
  <si>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</si>
  <si>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</si>
  <si>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</si>
  <si>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</si>
  <si>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</si>
  <si>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</si>
  <si>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</si>
  <si>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</si>
  <si>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</si>
  <si>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</si>
  <si>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</si>
  <si>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</si>
  <si>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</si>
  <si>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</si>
  <si>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</si>
  <si>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</si>
  <si>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</si>
  <si>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</si>
  <si>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</si>
  <si>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</si>
  <si>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Prihodi poslovanja </t>
  </si>
  <si>
    <t>632</t>
  </si>
  <si>
    <t>Pomoći od međunarodnih organizacija te institucija  i tijela EU</t>
  </si>
  <si>
    <t>6324</t>
  </si>
  <si>
    <t>Kapitalne pomoći od institucija i tijela EU</t>
  </si>
  <si>
    <t>634</t>
  </si>
  <si>
    <t>Pomoći od izvanproračunskih korisnika</t>
  </si>
  <si>
    <t>6341</t>
  </si>
  <si>
    <t xml:space="preserve">Tekuće pomoći od izvanproračunskih korisnika </t>
  </si>
  <si>
    <t>6342</t>
  </si>
  <si>
    <t>Kapitalne pomoći od izvanproračunskih korisnika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</si>
  <si>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</si>
  <si>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</si>
  <si>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</si>
  <si>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</si>
  <si>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</si>
  <si>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prijenosti između proračunskih korisnika istog proračuna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</si>
  <si>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</si>
  <si>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</si>
  <si>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</si>
  <si>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</si>
  <si>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</si>
  <si>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</si>
  <si>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Prihodi od upravnih i administrativnih pristojbi, pristojbi po posebnim propisima i nakanda</t>
  </si>
  <si>
    <t>Prihodi po posebnim propisima</t>
  </si>
  <si>
    <t xml:space="preserve">Ostali nespomenuti prihodi </t>
  </si>
  <si>
    <t>Prihodi od prodaje proizvoda i robe te pruženih usluga i prihodi od donacija</t>
  </si>
  <si>
    <t>661</t>
  </si>
  <si>
    <t>6614</t>
  </si>
  <si>
    <t>6615</t>
  </si>
  <si>
    <t>Prihodi od pruženih usluga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</si>
  <si>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</si>
  <si>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</si>
  <si>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</si>
  <si>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</si>
  <si>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68</t>
  </si>
  <si>
    <t>Kazne, upravne mjere i ostali prihodi</t>
  </si>
  <si>
    <t>Ostali prihodi</t>
  </si>
  <si>
    <t>6831</t>
  </si>
  <si>
    <t>Uredska oprema i namještaj</t>
  </si>
  <si>
    <t>Uređaji, strojevi i oprema za ostale namjene</t>
  </si>
  <si>
    <t>PROGRAM  3401 ZAŠTITA PRIRODE</t>
  </si>
  <si>
    <t>A779000 Administracija i upravljanje</t>
  </si>
  <si>
    <t>Izvor: 1 Opći proračun</t>
  </si>
  <si>
    <t>Izvor: 11 Opći prihodi i primici</t>
  </si>
  <si>
    <t>31 Rashodi za zaposlene</t>
  </si>
  <si>
    <t>3111 Plaće za redovan rad</t>
  </si>
  <si>
    <t>3121 Ostali rashodi za zaposlene</t>
  </si>
  <si>
    <t>3132 Doprinosi za obvezno zdravstveno osiguranje</t>
  </si>
  <si>
    <t>32 Materijalni rashodi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</si>
  <si>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</si>
  <si>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</si>
  <si>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</si>
  <si>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</si>
  <si>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</si>
  <si>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</si>
  <si>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</si>
  <si>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</si>
  <si>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</si>
  <si>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</si>
  <si>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</si>
  <si>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</si>
  <si>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</si>
  <si>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</si>
  <si>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</si>
  <si>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</si>
  <si>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</si>
  <si>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3291 Naknade za rad predstavničkih i izvršnih tijela, povjerenstava i slično</t>
  </si>
  <si>
    <t>3292 Premije osiguranja</t>
  </si>
  <si>
    <t>3294 Članarine</t>
  </si>
  <si>
    <t>34 Financijski rashodi</t>
  </si>
  <si>
    <t>3431 Bankarske usluge i usluge platnog prometa</t>
  </si>
  <si>
    <t>A779047 ADMINISTRACIJA I UPRAVLJANJE (IZ EVIDENCIJSKIH PRIHODA)</t>
  </si>
  <si>
    <t>Izvor: 3 Vlastiti prihodi</t>
  </si>
  <si>
    <t>Izvor: 31 Vlastiti prihodi</t>
  </si>
  <si>
    <t>42 Rashodi za nabavu proizvedene dugotrajne imovine</t>
  </si>
  <si>
    <t>4227 Uređaji, strojevi i oprema za ostale namjene</t>
  </si>
  <si>
    <t>Izvor: 4 Prihodi posebne namjene</t>
  </si>
  <si>
    <t>Izvor: 43 Ostali prihodi za posebne namjene</t>
  </si>
  <si>
    <t>3293 Reprezentacija</t>
  </si>
  <si>
    <t>3299 Ostali nespomenuti rashodi poslovanja</t>
  </si>
  <si>
    <t>Izvor: 5 Pomoći</t>
  </si>
  <si>
    <t>4 Prihodi posebne namjene</t>
  </si>
  <si>
    <t xml:space="preserve">  43 Ostali prihodi za posebne namjene</t>
  </si>
  <si>
    <t>5 Pomoći</t>
  </si>
  <si>
    <t xml:space="preserve">  52 Ostale pomoći</t>
  </si>
  <si>
    <t xml:space="preserve">  56 Fondovi EU</t>
  </si>
  <si>
    <t xml:space="preserve">  563 Europski fond za regionalni razvoj (ERDF)</t>
  </si>
  <si>
    <t xml:space="preserve">6 Donacije </t>
  </si>
  <si>
    <t xml:space="preserve">  61 Donacije</t>
  </si>
  <si>
    <t>7 Prihodi od prodaje ili zamjene nefinancijske imovine i naknade s naslova osiguranja</t>
  </si>
  <si>
    <t xml:space="preserve">  71 Prihodi od prodaje ili zamjene nefinancijske imovine i naknade s naslova osiguranja</t>
  </si>
  <si>
    <t>312</t>
  </si>
  <si>
    <t>Ostali rashodi za zaposlene</t>
  </si>
  <si>
    <t>3121</t>
  </si>
  <si>
    <t>Doprinosi na plaće</t>
  </si>
  <si>
    <t>Doprinosi za obvezno zdravstveno osiguranje</t>
  </si>
  <si>
    <t>3211</t>
  </si>
  <si>
    <t>3212</t>
  </si>
  <si>
    <t>Naknade za prijevoz, za rad na terenu i odvojeni život</t>
  </si>
  <si>
    <t>3213</t>
  </si>
  <si>
    <t>Stručno usavršavanje zaposlenika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</si>
  <si>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</si>
  <si>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</si>
  <si>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</si>
  <si>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</si>
  <si>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</si>
  <si>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</si>
  <si>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</si>
  <si>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</si>
  <si>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</si>
  <si>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</si>
  <si>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</si>
  <si>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</si>
  <si>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</si>
  <si>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Rashodi za usluge</t>
  </si>
  <si>
    <t>3231</t>
  </si>
  <si>
    <t>Usluge telefona, pošte i prijevoza</t>
  </si>
  <si>
    <t>3232</t>
  </si>
  <si>
    <t>Usluge tekućeg i investicijskog održavanja</t>
  </si>
  <si>
    <t>Usluge promidžbe i informiranja</t>
  </si>
  <si>
    <t>3234</t>
  </si>
  <si>
    <t>Komunalne usluge</t>
  </si>
  <si>
    <t>Zakupnine i najamnine</t>
  </si>
  <si>
    <t>Zdravstvene i veterinarske usluge</t>
  </si>
  <si>
    <t>Intelektualne i osobne usluge</t>
  </si>
  <si>
    <t>3238</t>
  </si>
  <si>
    <t>Računalne usluge</t>
  </si>
  <si>
    <t>3239</t>
  </si>
  <si>
    <t>Ostale usluge</t>
  </si>
  <si>
    <t>Ostali nespomenuti rashodi poslovanja</t>
  </si>
  <si>
    <t>3291</t>
  </si>
  <si>
    <t>Naknade za rad predstavničkih i izvršnih tijela, povjerenstava i slično</t>
  </si>
  <si>
    <t>Premije osiguranja</t>
  </si>
  <si>
    <t>3293</t>
  </si>
  <si>
    <t>Reprezentacija</t>
  </si>
  <si>
    <t>Članarine</t>
  </si>
  <si>
    <t>3299</t>
  </si>
  <si>
    <t>Financijski rashodi</t>
  </si>
  <si>
    <t>Ostali financijski rashodi</t>
  </si>
  <si>
    <t>3431</t>
  </si>
  <si>
    <t>Bankarske usluge i usluge platnog prometa</t>
  </si>
  <si>
    <t>36</t>
  </si>
  <si>
    <t>Pomoći dane u inozemstvo i unutar općeg proračuna</t>
  </si>
  <si>
    <t>Prijenosi između proračunskog korisnika istog proračuna</t>
  </si>
  <si>
    <t xml:space="preserve">Naknade troškova osobama izvan radnog odnosa </t>
  </si>
  <si>
    <t>Rashodi za nabavu proizvedene dug. imovine</t>
  </si>
  <si>
    <t>421</t>
  </si>
  <si>
    <t>Građevinski objekti</t>
  </si>
  <si>
    <t>4212</t>
  </si>
  <si>
    <t>Poslovni objekti</t>
  </si>
  <si>
    <t>4214</t>
  </si>
  <si>
    <t>Ostali građevinski objekti</t>
  </si>
  <si>
    <t>Postrojenja i oprema</t>
  </si>
  <si>
    <t>4221</t>
  </si>
  <si>
    <t>4223</t>
  </si>
  <si>
    <t>Oprema za održavanje i zaštitu</t>
  </si>
  <si>
    <t>4227</t>
  </si>
  <si>
    <t>423</t>
  </si>
  <si>
    <t>Prijevozna sredstva</t>
  </si>
  <si>
    <t>45</t>
  </si>
  <si>
    <t>Rashodi za dodatna ulaganja na nefinancijskoj imovini</t>
  </si>
  <si>
    <t>451</t>
  </si>
  <si>
    <t xml:space="preserve">Dodatna ulaganja na građevinskim objektima </t>
  </si>
  <si>
    <t>4511</t>
  </si>
  <si>
    <t>054 Zaštita bioraznolikosti i krajolika</t>
  </si>
  <si>
    <t>05 Zaštita okoliša</t>
  </si>
  <si>
    <t>Izvor 1</t>
  </si>
  <si>
    <t>Opći proračun</t>
  </si>
  <si>
    <t>Izvor 11</t>
  </si>
  <si>
    <t>Vlastiti prihodi</t>
  </si>
  <si>
    <t>Izvor 3</t>
  </si>
  <si>
    <t>Izvor 31</t>
  </si>
  <si>
    <t>Izvor 4</t>
  </si>
  <si>
    <t>Izvor 5</t>
  </si>
  <si>
    <t>Izvor 52</t>
  </si>
  <si>
    <t>Izvor 6</t>
  </si>
  <si>
    <t>Izvor 61</t>
  </si>
  <si>
    <t>Izvor 7</t>
  </si>
  <si>
    <t>Izvor 71</t>
  </si>
  <si>
    <t>Pomoći</t>
  </si>
  <si>
    <t>Donacije</t>
  </si>
  <si>
    <t>Prihodi od prodaje ili zamjene nefinancijske imovine</t>
  </si>
  <si>
    <t>34 ZAŠTITA I OČUVANJE PRIRODE I OKOLIŠA</t>
  </si>
  <si>
    <t xml:space="preserve">  Opći prihodi i primici</t>
  </si>
  <si>
    <t xml:space="preserve">  Ostali prihodi za posebne namjene</t>
  </si>
  <si>
    <t xml:space="preserve">  Ostale pomoći</t>
  </si>
  <si>
    <t xml:space="preserve">  Donacie</t>
  </si>
  <si>
    <t>NACIONALNI PARKOVI I PARKOVI PRIRODE</t>
  </si>
  <si>
    <t>+</t>
  </si>
  <si>
    <t>-</t>
  </si>
  <si>
    <t>Tekuće pomoći od institucija i tijela EU</t>
  </si>
  <si>
    <t>6393</t>
  </si>
  <si>
    <t>Tekući prijenosi između proračunskih korisnika istog proračuna temeljem prijenosa EU redstava</t>
  </si>
  <si>
    <t>Prihodi iz nadležnog proračuna i od HZZO-a temeljem ugovornih obveza</t>
  </si>
  <si>
    <t>Izvor 43</t>
  </si>
  <si>
    <t>EUR</t>
  </si>
  <si>
    <t>3295</t>
  </si>
  <si>
    <t>Pristojbe i naknade</t>
  </si>
  <si>
    <t>3296</t>
  </si>
  <si>
    <t>Troškovi sudskih postupaka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</si>
  <si>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</si>
  <si>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</si>
  <si>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</si>
  <si>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</si>
  <si>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</si>
  <si>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</si>
  <si>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 xml:space="preserve">Kamate za primljene kredite i zajmove </t>
  </si>
  <si>
    <t>Kamate za primljene kredite i zajmove od kreditnih i ostalih financ. institucija izvan j.s.</t>
  </si>
  <si>
    <t>Ostali rashodi</t>
  </si>
  <si>
    <t>Tekuće donacije</t>
  </si>
  <si>
    <t>3811</t>
  </si>
  <si>
    <t>Tekuće donacije u novcu</t>
  </si>
  <si>
    <t>3813</t>
  </si>
  <si>
    <t>Tekuće donacije iz EU sredstava</t>
  </si>
  <si>
    <t>Kazne penali i naknada štete</t>
  </si>
  <si>
    <t>3835</t>
  </si>
  <si>
    <t>Ostale kazne</t>
  </si>
  <si>
    <t>4224</t>
  </si>
  <si>
    <t>Medicinska i laboratorijska oprema</t>
  </si>
  <si>
    <t>4225</t>
  </si>
  <si>
    <t>Instrumenti, uređaji i strojevi</t>
  </si>
  <si>
    <t>4233</t>
  </si>
  <si>
    <t>Prijevozna sredstva u pomorskom i riječnom prometu</t>
  </si>
  <si>
    <t xml:space="preserve">Pomoći proračunskim korisnicima iz proračuna koji im nije nadležan </t>
  </si>
  <si>
    <t>Kapitalne pomoći proračunskim korisnicima iz proračuna koji im nije nadležan</t>
  </si>
  <si>
    <t>Donacije od pravnih i fizičkih osoba izvan općeg proračuna i povrat donacija po protestiranim jamstvima</t>
  </si>
  <si>
    <t>3214</t>
  </si>
  <si>
    <t>Ostale naknade troškova zaposlenima</t>
  </si>
  <si>
    <t>342</t>
  </si>
  <si>
    <t>343</t>
  </si>
  <si>
    <t>JAVNA USTANOVA PARK PRIRODE VRANSKO JEZERO</t>
  </si>
  <si>
    <t>3214 Ostale naknade troškova zaposlenima</t>
  </si>
  <si>
    <t>3322 Materijal i sirovine</t>
  </si>
  <si>
    <t>3241 Naknade troškova osobama izvan radnog odnosa</t>
  </si>
  <si>
    <t>3222 Materijal i sirovine</t>
  </si>
  <si>
    <t>3295 Pristojbe i naknade</t>
  </si>
  <si>
    <t xml:space="preserve">3296 Troškovi sudskih postupaka </t>
  </si>
  <si>
    <t>3423 Kamate za primljene kredite i zaj od kreditnih i ostalih finan. inst. izvan j.s.</t>
  </si>
  <si>
    <t>3432 Negativne tečajne razlike i razlike zbog primjene valutne klauzule</t>
  </si>
  <si>
    <t>3433 Zatezne kamate</t>
  </si>
  <si>
    <t>3434 Ostali nespomenuti financijski rashodi</t>
  </si>
  <si>
    <t>36 Pomoći dane u inozemstvo i unutar općeg proračuna</t>
  </si>
  <si>
    <t>3691 Tekući prijenosi između proračunskih korisnika istog proračuna</t>
  </si>
  <si>
    <t>38 Kazne, penali i naknada štete</t>
  </si>
  <si>
    <t>3835 Ostale kazne</t>
  </si>
  <si>
    <t>4221 Uredska oprema i namještaj</t>
  </si>
  <si>
    <t>4223 Oprema za održavanje i zaštitu</t>
  </si>
  <si>
    <t>4224 Medicinska i laboratorijska oprema</t>
  </si>
  <si>
    <t>4225 Instrumenti, uređaji i strojevi</t>
  </si>
  <si>
    <t>4233 Prijevozna sredstva u pomorskom i riječnom prometu</t>
  </si>
  <si>
    <t>45 Dodatna ulaganja na nefinancijskoj imovini</t>
  </si>
  <si>
    <t>4511 Dodatna ulaganja na građevinskim objektima</t>
  </si>
  <si>
    <t>38 Ostali rashodi</t>
  </si>
  <si>
    <t xml:space="preserve">3811 Tekuće donacije u novcu </t>
  </si>
  <si>
    <t xml:space="preserve">Izvor: 52 Ostale pomoći </t>
  </si>
  <si>
    <t>4214 Ostali građevinski objekti</t>
  </si>
  <si>
    <t>Izvor: 6 Pomoći</t>
  </si>
  <si>
    <t>Izvor: 61 Donacije</t>
  </si>
  <si>
    <t>Tekuće pomoći od međunarodnih organizacija</t>
  </si>
  <si>
    <t>Prijevozna sredstva u cestovnom prometu</t>
  </si>
  <si>
    <t>Prihodi od prodaje prijevoznih sredstava</t>
  </si>
  <si>
    <t>Prihodi od prodaje proizvedene dugotrajne imovine</t>
  </si>
  <si>
    <t>Prihodi od prodaje nefinancijske imovine</t>
  </si>
  <si>
    <t>4212 Poslovni objekti</t>
  </si>
  <si>
    <t>Izvor: 7 Pomoći</t>
  </si>
  <si>
    <t>Izvor: 71 Donacije</t>
  </si>
  <si>
    <t>Napomena:</t>
  </si>
  <si>
    <t>Javna ustanova „Park prirode Vransko jezero“ do 16.05.2024. izvršavala je svoj plan unutar šifre glave 07715, odnosno unutar šifre razdjela 077, a od 17.05.2024. izvršava svoj financijski plan unutar šifre glave 07810, odnosno šifre razdjela 078.</t>
  </si>
  <si>
    <t>Do 16.05.2024. godine nadležno Ministarstvo za Javnu ustanovu „Park prirode Vransko jezero“ bilo je Ministarstvo gospodarstva i održivog razvoja, a od 17.05.2024. nadležno Ministarstvo je Ministarstvo zaštite okoliša i zelene tranzicije.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</si>
  <si>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</si>
  <si>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</si>
  <si>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</si>
  <si>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</si>
  <si>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</si>
  <si>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OSTVARENJE/ IZVRŠENJE 
2024. </t>
  </si>
  <si>
    <t xml:space="preserve">OSTVARENJE/IZVRŠENJE 
2024. </t>
  </si>
  <si>
    <t>Brojčana oznaka i naziv</t>
  </si>
  <si>
    <t>SVEUKUPNO RAČUNI FINANCIRANJA PREMA IZVORIMA FINANCIRANJA</t>
  </si>
  <si>
    <t>Izvor: 52 Ostale pomoći</t>
  </si>
  <si>
    <t>Izvor: 56 Fondovi EU</t>
  </si>
  <si>
    <t>Izvor: 6 Donacije</t>
  </si>
  <si>
    <t>Izvor: 7 Prihodi od prodaje ili zamjene nefinancijske imovine i naknade s naslova osiguranja</t>
  </si>
  <si>
    <t>Izvor: 71 Prihodi od prodaje ili zamjene nefinancijske imovine i naknade s naslova osiguranja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</si>
  <si>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</si>
  <si>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</si>
  <si>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</si>
  <si>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</si>
  <si>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</si>
  <si>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</si>
  <si>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</si>
  <si>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IZVORNI PLAN ILI REBALANS 2025.*</t>
  </si>
  <si>
    <t>TEKUĆI PLAN 2025.*</t>
  </si>
  <si>
    <t xml:space="preserve">OSTVARENJE/IZVRŠENJE 
2025. </t>
  </si>
  <si>
    <t xml:space="preserve">OSTVARENJE/ IZVRŠENJE 
2025. </t>
  </si>
  <si>
    <t xml:space="preserve"> 34 Financijski rashodi</t>
  </si>
  <si>
    <t>Raspored prihoda i prijelazni račun</t>
  </si>
  <si>
    <t>Raspored prihoda</t>
  </si>
  <si>
    <t>Raspored prihoda - donos</t>
  </si>
  <si>
    <t>IZVRŠENJE FINANCIJSKOG PLANA PRORAČUNSKOG KORISNIKA DRŽAVNOG PRORAČUNA
ZA 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</si>
</sst>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4" fillId="0" borderId="0"/>
  </cellStyleXfs>
  <cellXfs count="192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3" xfId="0" applyBorder="1"/>
    <xf numFmtId="0" fontId="10" fillId="0" borderId="0" xfId="0" applyFont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13" fillId="0" borderId="0" xfId="0" applyFont="1"/>
    <xf numFmtId="0" fontId="14" fillId="0" borderId="5" xfId="0" applyFont="1" applyBorder="1" applyAlignment="1">
      <alignment horizontal="right" vertical="center"/>
    </xf>
    <xf numFmtId="0" fontId="15" fillId="0" borderId="0" xfId="0" applyFont="1"/>
    <xf numFmtId="0" fontId="1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0" fontId="15" fillId="0" borderId="3" xfId="0" applyFont="1" applyBorder="1"/>
    <xf numFmtId="4" fontId="15" fillId="0" borderId="3" xfId="0" applyNumberFormat="1" applyFont="1" applyBorder="1"/>
    <xf numFmtId="4" fontId="16" fillId="2" borderId="3" xfId="0" applyNumberFormat="1" applyFont="1" applyFill="1" applyBorder="1" applyAlignment="1">
      <alignment wrapText="1"/>
    </xf>
    <xf numFmtId="4" fontId="16" fillId="2" borderId="3" xfId="0" applyNumberFormat="1" applyFont="1" applyFill="1" applyBorder="1"/>
    <xf numFmtId="4" fontId="6" fillId="2" borderId="3" xfId="0" applyNumberFormat="1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 wrapText="1"/>
    </xf>
    <xf numFmtId="4" fontId="16" fillId="0" borderId="3" xfId="0" applyNumberFormat="1" applyFont="1" applyBorder="1"/>
    <xf numFmtId="0" fontId="7" fillId="2" borderId="3" xfId="0" applyFont="1" applyFill="1" applyBorder="1" applyAlignment="1">
      <alignment horizontal="left" vertical="center" wrapText="1"/>
    </xf>
    <xf numFmtId="4" fontId="15" fillId="0" borderId="4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4" fontId="18" fillId="0" borderId="3" xfId="0" applyNumberFormat="1" applyFont="1" applyBorder="1" applyAlignment="1">
      <alignment horizontal="right" vertical="center"/>
    </xf>
    <xf numFmtId="4" fontId="16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15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vertical="center"/>
    </xf>
    <xf numFmtId="49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/>
    </xf>
    <xf numFmtId="0" fontId="12" fillId="4" borderId="6" xfId="0" applyFont="1" applyFill="1" applyBorder="1" applyAlignment="1">
      <alignment wrapText="1"/>
    </xf>
    <xf numFmtId="4" fontId="5" fillId="2" borderId="3" xfId="0" applyNumberFormat="1" applyFont="1" applyFill="1" applyBorder="1"/>
    <xf numFmtId="4" fontId="12" fillId="4" borderId="7" xfId="0" applyNumberFormat="1" applyFont="1" applyFill="1" applyBorder="1" applyAlignment="1">
      <alignment wrapText="1"/>
    </xf>
    <xf numFmtId="2" fontId="15" fillId="0" borderId="3" xfId="0" applyNumberFormat="1" applyFont="1" applyBorder="1"/>
    <xf numFmtId="4" fontId="15" fillId="2" borderId="3" xfId="0" applyNumberFormat="1" applyFont="1" applyFill="1" applyBorder="1" applyAlignment="1">
      <alignment wrapText="1"/>
    </xf>
    <xf numFmtId="4" fontId="15" fillId="2" borderId="3" xfId="0" applyNumberFormat="1" applyFont="1" applyFill="1" applyBorder="1"/>
    <xf numFmtId="0" fontId="15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6" fillId="2" borderId="3" xfId="0" applyFont="1" applyFill="1" applyBorder="1" applyAlignment="1">
      <alignment horizontal="left" vertical="center" wrapText="1" indent="1"/>
    </xf>
    <xf numFmtId="4" fontId="17" fillId="0" borderId="3" xfId="0" applyNumberFormat="1" applyFont="1" applyBorder="1" applyAlignment="1">
      <alignment horizontal="right" wrapText="1"/>
    </xf>
    <xf numFmtId="4" fontId="16" fillId="3" borderId="3" xfId="0" applyNumberFormat="1" applyFont="1" applyFill="1" applyBorder="1" applyAlignment="1">
      <alignment wrapText="1"/>
    </xf>
    <xf numFmtId="4" fontId="16" fillId="3" borderId="3" xfId="0" applyNumberFormat="1" applyFont="1" applyFill="1" applyBorder="1"/>
    <xf numFmtId="0" fontId="19" fillId="0" borderId="0" xfId="0" applyFont="1" applyAlignment="1">
      <alignment wrapText="1"/>
    </xf>
    <xf numFmtId="0" fontId="13" fillId="3" borderId="0" xfId="0" applyFont="1" applyFill="1"/>
    <xf numFmtId="0" fontId="13" fillId="0" borderId="0" xfId="0" applyFont="1" applyAlignment="1">
      <alignment horizontal="left"/>
    </xf>
    <xf numFmtId="0" fontId="13" fillId="3" borderId="0" xfId="0" applyFont="1" applyFill="1" applyAlignment="1">
      <alignment horizontal="left"/>
    </xf>
    <xf numFmtId="0" fontId="16" fillId="0" borderId="0" xfId="0" applyFont="1" applyAlignment="1">
      <alignment vertical="top" wrapText="1"/>
    </xf>
    <xf numFmtId="0" fontId="16" fillId="0" borderId="0" xfId="0" applyFont="1"/>
    <xf numFmtId="2" fontId="16" fillId="0" borderId="3" xfId="0" applyNumberFormat="1" applyFont="1" applyBorder="1"/>
    <xf numFmtId="0" fontId="5" fillId="3" borderId="4" xfId="0" applyFont="1" applyFill="1" applyBorder="1" applyAlignment="1">
      <alignment horizontal="left" vertical="center" wrapText="1"/>
    </xf>
    <xf numFmtId="0" fontId="21" fillId="0" borderId="0" xfId="0" applyFont="1"/>
    <xf numFmtId="0" fontId="15" fillId="0" borderId="3" xfId="0" applyFont="1" applyBorder="1" applyAlignment="1">
      <alignment horizontal="left"/>
    </xf>
    <xf numFmtId="4" fontId="15" fillId="0" borderId="0" xfId="0" applyNumberFormat="1" applyFont="1"/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/>
    </xf>
    <xf numFmtId="0" fontId="16" fillId="0" borderId="3" xfId="0" quotePrefix="1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" fontId="16" fillId="3" borderId="3" xfId="0" applyNumberFormat="1" applyFont="1" applyFill="1" applyBorder="1" applyAlignment="1">
      <alignment vertical="center"/>
    </xf>
    <xf numFmtId="4" fontId="16" fillId="3" borderId="3" xfId="0" applyNumberFormat="1" applyFont="1" applyFill="1" applyBorder="1" applyAlignment="1">
      <alignment horizontal="right"/>
    </xf>
    <xf numFmtId="4" fontId="16" fillId="3" borderId="3" xfId="0" applyNumberFormat="1" applyFont="1" applyFill="1" applyBorder="1" applyAlignment="1">
      <alignment vertical="center" wrapText="1"/>
    </xf>
    <xf numFmtId="0" fontId="16" fillId="0" borderId="3" xfId="0" quotePrefix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 wrapText="1"/>
    </xf>
    <xf numFmtId="4" fontId="16" fillId="3" borderId="3" xfId="0" quotePrefix="1" applyNumberFormat="1" applyFont="1" applyFill="1" applyBorder="1" applyAlignment="1">
      <alignment horizontal="right" wrapText="1"/>
    </xf>
    <xf numFmtId="4" fontId="16" fillId="3" borderId="3" xfId="0" applyNumberFormat="1" applyFont="1" applyFill="1" applyBorder="1" applyAlignment="1">
      <alignment horizontal="right" vertical="center" wrapText="1"/>
    </xf>
    <xf numFmtId="4" fontId="16" fillId="3" borderId="3" xfId="0" applyNumberFormat="1" applyFont="1" applyFill="1" applyBorder="1" applyAlignment="1">
      <alignment horizontal="right" wrapText="1"/>
    </xf>
    <xf numFmtId="4" fontId="6" fillId="0" borderId="3" xfId="0" applyNumberFormat="1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5" fillId="0" borderId="8" xfId="0" applyFont="1" applyBorder="1"/>
    <xf numFmtId="4" fontId="3" fillId="2" borderId="8" xfId="0" applyNumberFormat="1" applyFont="1" applyFill="1" applyBorder="1" applyAlignment="1">
      <alignment horizontal="right"/>
    </xf>
    <xf numFmtId="4" fontId="15" fillId="0" borderId="8" xfId="0" applyNumberFormat="1" applyFont="1" applyBorder="1"/>
    <xf numFmtId="0" fontId="13" fillId="0" borderId="0" xfId="0" applyFont="1" applyBorder="1"/>
    <xf numFmtId="4" fontId="16" fillId="2" borderId="3" xfId="0" applyNumberFormat="1" applyFont="1" applyFill="1" applyBorder="1" applyAlignment="1">
      <alignment horizontal="right"/>
    </xf>
    <xf numFmtId="4" fontId="15" fillId="2" borderId="3" xfId="0" applyNumberFormat="1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11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2" fontId="17" fillId="4" borderId="3" xfId="0" applyNumberFormat="1" applyFont="1" applyFill="1" applyBorder="1" applyAlignment="1">
      <alignment horizontal="right" vertical="center" wrapText="1"/>
    </xf>
    <xf numFmtId="2" fontId="12" fillId="4" borderId="3" xfId="0" applyNumberFormat="1" applyFont="1" applyFill="1" applyBorder="1" applyAlignment="1">
      <alignment horizontal="right" vertical="center" wrapText="1"/>
    </xf>
    <xf numFmtId="2" fontId="12" fillId="4" borderId="3" xfId="0" applyNumberFormat="1" applyFont="1" applyFill="1" applyBorder="1" applyAlignment="1">
      <alignment vertical="center" wrapText="1"/>
    </xf>
    <xf numFmtId="2" fontId="5" fillId="3" borderId="3" xfId="0" applyNumberFormat="1" applyFont="1" applyFill="1" applyBorder="1" applyAlignment="1">
      <alignment horizontal="righ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6" fillId="2" borderId="3" xfId="0" quotePrefix="1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left" vertical="center"/>
    </xf>
    <xf numFmtId="2" fontId="3" fillId="2" borderId="3" xfId="0" applyNumberFormat="1" applyFont="1" applyFill="1" applyBorder="1" applyAlignment="1">
      <alignment horizontal="right"/>
    </xf>
    <xf numFmtId="2" fontId="0" fillId="0" borderId="3" xfId="0" applyNumberFormat="1" applyBorder="1"/>
    <xf numFmtId="2" fontId="3" fillId="2" borderId="3" xfId="0" applyNumberFormat="1" applyFont="1" applyFill="1" applyBorder="1" applyAlignment="1">
      <alignment horizontal="right" wrapText="1"/>
    </xf>
    <xf numFmtId="0" fontId="15" fillId="0" borderId="3" xfId="0" applyFont="1" applyBorder="1" applyAlignment="1">
      <alignment horizontal="left" vertical="center"/>
    </xf>
    <xf numFmtId="2" fontId="5" fillId="3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" xfId="0" quotePrefix="1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2" borderId="1" xfId="0" applyFont="1" applyFill="1" applyBorder="1" applyAlignment="1">
      <alignment horizontal="left" wrapText="1"/>
    </xf>
    <xf numFmtId="0" fontId="17" fillId="0" borderId="2" xfId="0" applyFont="1" applyBorder="1"/>
    <xf numFmtId="0" fontId="16" fillId="0" borderId="4" xfId="0" applyFont="1" applyBorder="1"/>
    <xf numFmtId="0" fontId="15" fillId="2" borderId="1" xfId="0" applyFont="1" applyFill="1" applyBorder="1" applyAlignment="1">
      <alignment horizontal="left" wrapText="1"/>
    </xf>
    <xf numFmtId="0" fontId="12" fillId="0" borderId="2" xfId="0" applyFont="1" applyBorder="1"/>
    <xf numFmtId="0" fontId="15" fillId="0" borderId="4" xfId="0" applyFont="1" applyBorder="1"/>
    <xf numFmtId="0" fontId="15" fillId="2" borderId="2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left" wrapText="1"/>
    </xf>
    <xf numFmtId="0" fontId="17" fillId="3" borderId="2" xfId="0" applyFont="1" applyFill="1" applyBorder="1"/>
    <xf numFmtId="0" fontId="16" fillId="3" borderId="4" xfId="0" applyFont="1" applyFill="1" applyBorder="1"/>
    <xf numFmtId="0" fontId="12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2" fontId="16" fillId="2" borderId="3" xfId="0" applyNumberFormat="1" applyFont="1" applyFill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left" wrapText="1"/>
    </xf>
    <xf numFmtId="0" fontId="15" fillId="2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6" fillId="3" borderId="2" xfId="0" applyFont="1" applyFill="1" applyBorder="1"/>
    <xf numFmtId="0" fontId="16" fillId="2" borderId="2" xfId="0" applyFont="1" applyFill="1" applyBorder="1"/>
    <xf numFmtId="0" fontId="16" fillId="2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wrapText="1"/>
    </xf>
  </cellXfs>
  <cellStyles count="3">
    <cellStyle name="Normalno" xfId="0" builtinId="0"/>
    <cellStyle name="Normalno 2" xfId="2" xr:uid="{BE3D5E21-C3ED-4693-A734-F85FAF369AA5}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9525</xdr:rowOff>
        </xdr:from>
        <xdr:to>
          <xdr:col>12</xdr:col>
          <xdr:colOff>771525</xdr:colOff>
          <xdr:row>6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W83"/>
  <sheetViews>
    <sheetView tabSelected="1" topLeftCell="A13" zoomScaleNormal="100" workbookViewId="0">
      <selection activeCell="H17" sqref="H17"/>
    </sheetView>
  </sheetViews>
  <sheetFormatPr defaultRowHeight="14.25" x14ac:dyDescent="0.2"/>
  <cols>
    <col min="1" max="5" width="9.140625" style="23"/>
    <col min="6" max="6" width="15.5703125" style="23" customWidth="1"/>
    <col min="7" max="7" width="21.7109375" style="23" customWidth="1"/>
    <col min="8" max="8" width="21.28515625" style="23" customWidth="1"/>
    <col min="9" max="9" width="20.140625" style="23" customWidth="1"/>
    <col min="10" max="10" width="20.28515625" style="23" customWidth="1"/>
    <col min="11" max="11" width="15.85546875" style="23" customWidth="1"/>
    <col min="12" max="12" width="15.7109375" style="23" customWidth="1"/>
    <col min="13" max="13" width="25.28515625" style="23" customWidth="1"/>
    <col min="14" max="16384" width="9.140625" style="23"/>
  </cols>
  <sheetData>
    <row r="8" spans="1:13" ht="42" customHeight="1" x14ac:dyDescent="0.2">
      <c r="B8" s="129" t="s">
        <v>352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5"/>
    </row>
    <row r="9" spans="1:13" ht="18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75" customHeight="1" x14ac:dyDescent="0.2">
      <c r="B10" s="129" t="s">
        <v>10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4"/>
    </row>
    <row r="11" spans="1:13" ht="18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1:13" ht="18" customHeight="1" x14ac:dyDescent="0.2">
      <c r="B12" s="129" t="s">
        <v>44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75"/>
    </row>
    <row r="13" spans="1:13" ht="18" customHeight="1" x14ac:dyDescent="0.2">
      <c r="A13" s="23" t="s">
        <v>249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75"/>
    </row>
    <row r="14" spans="1:13" ht="18" customHeight="1" x14ac:dyDescent="0.2">
      <c r="A14" s="25"/>
      <c r="B14" s="145" t="s">
        <v>52</v>
      </c>
      <c r="C14" s="145"/>
      <c r="D14" s="145"/>
      <c r="E14" s="145"/>
      <c r="F14" s="145"/>
      <c r="G14" s="86"/>
      <c r="H14" s="26"/>
      <c r="I14" s="26"/>
      <c r="J14" s="26"/>
      <c r="K14" s="87"/>
      <c r="L14" s="24"/>
    </row>
    <row r="15" spans="1:13" ht="42" customHeight="1" x14ac:dyDescent="0.2">
      <c r="A15" s="25"/>
      <c r="B15" s="137" t="s">
        <v>6</v>
      </c>
      <c r="C15" s="138"/>
      <c r="D15" s="138"/>
      <c r="E15" s="138"/>
      <c r="F15" s="139"/>
      <c r="G15" s="18" t="s">
        <v>329</v>
      </c>
      <c r="H15" s="18" t="s">
        <v>344</v>
      </c>
      <c r="I15" s="18" t="s">
        <v>345</v>
      </c>
      <c r="J15" s="18" t="s">
        <v>346</v>
      </c>
      <c r="K15" s="18" t="s">
        <v>18</v>
      </c>
      <c r="L15" s="18" t="s">
        <v>42</v>
      </c>
    </row>
    <row r="16" spans="1:13" x14ac:dyDescent="0.2">
      <c r="A16" s="25"/>
      <c r="B16" s="140">
        <v>1</v>
      </c>
      <c r="C16" s="140"/>
      <c r="D16" s="140"/>
      <c r="E16" s="140"/>
      <c r="F16" s="141"/>
      <c r="G16" s="88">
        <v>2</v>
      </c>
      <c r="H16" s="89">
        <v>3</v>
      </c>
      <c r="I16" s="89">
        <v>4</v>
      </c>
      <c r="J16" s="89">
        <v>5</v>
      </c>
      <c r="K16" s="89" t="s">
        <v>31</v>
      </c>
      <c r="L16" s="2" t="s">
        <v>32</v>
      </c>
    </row>
    <row r="17" spans="1:49" x14ac:dyDescent="0.2">
      <c r="A17" s="25"/>
      <c r="B17" s="133" t="s">
        <v>20</v>
      </c>
      <c r="C17" s="134"/>
      <c r="D17" s="134"/>
      <c r="E17" s="134"/>
      <c r="F17" s="135"/>
      <c r="G17" s="50">
        <v>1526034.82</v>
      </c>
      <c r="H17" s="50">
        <v>1924801</v>
      </c>
      <c r="I17" s="50">
        <v>1887556</v>
      </c>
      <c r="J17" s="50">
        <v>1659201.08</v>
      </c>
      <c r="K17" s="50">
        <f>J17/G17*100</f>
        <v>108.72629236598938</v>
      </c>
      <c r="L17" s="22">
        <f>J17/I17*100</f>
        <v>87.902085024232406</v>
      </c>
    </row>
    <row r="18" spans="1:49" x14ac:dyDescent="0.2">
      <c r="A18" s="25"/>
      <c r="B18" s="136" t="s">
        <v>19</v>
      </c>
      <c r="C18" s="135"/>
      <c r="D18" s="135"/>
      <c r="E18" s="135"/>
      <c r="F18" s="135"/>
      <c r="G18" s="50">
        <v>3160.6</v>
      </c>
      <c r="H18" s="50">
        <v>3250</v>
      </c>
      <c r="I18" s="50">
        <v>3250</v>
      </c>
      <c r="J18" s="50">
        <v>0</v>
      </c>
      <c r="K18" s="50">
        <f t="shared" ref="K18:K23" si="0">J18/G18*100</f>
        <v>0</v>
      </c>
      <c r="L18" s="22">
        <f t="shared" ref="L18:L22" si="1">J18/I18*100</f>
        <v>0</v>
      </c>
    </row>
    <row r="19" spans="1:49" x14ac:dyDescent="0.2">
      <c r="A19" s="25"/>
      <c r="B19" s="130" t="s">
        <v>0</v>
      </c>
      <c r="C19" s="131"/>
      <c r="D19" s="131"/>
      <c r="E19" s="131"/>
      <c r="F19" s="132"/>
      <c r="G19" s="90">
        <f>SUM(G17:G18)</f>
        <v>1529195.4200000002</v>
      </c>
      <c r="H19" s="90">
        <f t="shared" ref="H19:J19" si="2">SUM(H17:H18)</f>
        <v>1928051</v>
      </c>
      <c r="I19" s="90">
        <f t="shared" si="2"/>
        <v>1890806</v>
      </c>
      <c r="J19" s="90">
        <f t="shared" si="2"/>
        <v>1659201.08</v>
      </c>
      <c r="K19" s="91">
        <f t="shared" si="0"/>
        <v>108.50157267669556</v>
      </c>
      <c r="L19" s="21">
        <f t="shared" si="1"/>
        <v>87.750995078289378</v>
      </c>
    </row>
    <row r="20" spans="1:49" x14ac:dyDescent="0.2">
      <c r="A20" s="25"/>
      <c r="B20" s="144" t="s">
        <v>21</v>
      </c>
      <c r="C20" s="134"/>
      <c r="D20" s="134"/>
      <c r="E20" s="134"/>
      <c r="F20" s="134"/>
      <c r="G20" s="50">
        <v>967330.8</v>
      </c>
      <c r="H20" s="50">
        <v>1327197</v>
      </c>
      <c r="I20" s="50">
        <v>1327197</v>
      </c>
      <c r="J20" s="50">
        <v>1218182.81</v>
      </c>
      <c r="K20" s="50">
        <f t="shared" si="0"/>
        <v>125.93239148386468</v>
      </c>
      <c r="L20" s="22">
        <f t="shared" si="1"/>
        <v>91.786133482821313</v>
      </c>
    </row>
    <row r="21" spans="1:49" x14ac:dyDescent="0.2">
      <c r="A21" s="25"/>
      <c r="B21" s="136" t="s">
        <v>22</v>
      </c>
      <c r="C21" s="135"/>
      <c r="D21" s="135"/>
      <c r="E21" s="135"/>
      <c r="F21" s="135"/>
      <c r="G21" s="50">
        <v>553643.28</v>
      </c>
      <c r="H21" s="50">
        <v>600854</v>
      </c>
      <c r="I21" s="50">
        <v>600854</v>
      </c>
      <c r="J21" s="50">
        <v>401054.9</v>
      </c>
      <c r="K21" s="50">
        <f t="shared" si="0"/>
        <v>72.439224765809499</v>
      </c>
      <c r="L21" s="22">
        <f t="shared" si="1"/>
        <v>66.747479420957518</v>
      </c>
    </row>
    <row r="22" spans="1:49" x14ac:dyDescent="0.2">
      <c r="A22" s="25"/>
      <c r="B22" s="10" t="s">
        <v>1</v>
      </c>
      <c r="C22" s="11"/>
      <c r="D22" s="11"/>
      <c r="E22" s="11"/>
      <c r="F22" s="11"/>
      <c r="G22" s="90">
        <f>SUM(G20:G21)</f>
        <v>1520974.08</v>
      </c>
      <c r="H22" s="90">
        <f>SUM(H20:H21)</f>
        <v>1928051</v>
      </c>
      <c r="I22" s="90">
        <f t="shared" ref="I22:J22" si="3">SUM(I20:I21)</f>
        <v>1928051</v>
      </c>
      <c r="J22" s="90">
        <f t="shared" si="3"/>
        <v>1619237.71</v>
      </c>
      <c r="K22" s="91">
        <f t="shared" si="0"/>
        <v>106.46057229325039</v>
      </c>
      <c r="L22" s="21">
        <f t="shared" si="1"/>
        <v>83.983136856857001</v>
      </c>
    </row>
    <row r="23" spans="1:49" x14ac:dyDescent="0.2">
      <c r="A23" s="25"/>
      <c r="B23" s="143" t="s">
        <v>2</v>
      </c>
      <c r="C23" s="131"/>
      <c r="D23" s="131"/>
      <c r="E23" s="131"/>
      <c r="F23" s="131"/>
      <c r="G23" s="92">
        <f>G19-G22</f>
        <v>8221.3400000000838</v>
      </c>
      <c r="H23" s="92">
        <f>H19-H22</f>
        <v>0</v>
      </c>
      <c r="I23" s="92">
        <v>37245</v>
      </c>
      <c r="J23" s="92">
        <f t="shared" ref="J23" si="4">J19-J22</f>
        <v>39963.370000000112</v>
      </c>
      <c r="K23" s="91">
        <f t="shared" si="0"/>
        <v>486.093142966958</v>
      </c>
      <c r="L23" s="21">
        <v>0</v>
      </c>
    </row>
    <row r="24" spans="1:49" x14ac:dyDescent="0.2">
      <c r="A24" s="25"/>
      <c r="B24" s="27"/>
      <c r="C24" s="28"/>
      <c r="D24" s="28"/>
      <c r="E24" s="28"/>
      <c r="F24" s="28"/>
      <c r="G24" s="30"/>
      <c r="H24" s="30"/>
      <c r="I24" s="30"/>
      <c r="J24" s="30"/>
      <c r="K24" s="25"/>
      <c r="L24" s="1"/>
      <c r="M24" s="1"/>
    </row>
    <row r="25" spans="1:49" ht="18" customHeight="1" x14ac:dyDescent="0.2">
      <c r="A25" s="25"/>
      <c r="B25" s="145" t="s">
        <v>49</v>
      </c>
      <c r="C25" s="145"/>
      <c r="D25" s="145"/>
      <c r="E25" s="145"/>
      <c r="F25" s="145"/>
      <c r="G25" s="30"/>
      <c r="H25" s="30"/>
      <c r="I25" s="30"/>
      <c r="J25" s="30"/>
      <c r="K25" s="25"/>
      <c r="L25" s="1"/>
      <c r="M25" s="1"/>
    </row>
    <row r="26" spans="1:49" ht="25.5" customHeight="1" x14ac:dyDescent="0.2">
      <c r="A26" s="25"/>
      <c r="B26" s="137" t="s">
        <v>6</v>
      </c>
      <c r="C26" s="138"/>
      <c r="D26" s="138"/>
      <c r="E26" s="138"/>
      <c r="F26" s="139"/>
      <c r="G26" s="18" t="s">
        <v>329</v>
      </c>
      <c r="H26" s="18" t="s">
        <v>344</v>
      </c>
      <c r="I26" s="18" t="s">
        <v>345</v>
      </c>
      <c r="J26" s="18" t="s">
        <v>346</v>
      </c>
      <c r="K26" s="18" t="s">
        <v>18</v>
      </c>
      <c r="L26" s="18" t="s">
        <v>42</v>
      </c>
    </row>
    <row r="27" spans="1:49" x14ac:dyDescent="0.2">
      <c r="A27" s="25"/>
      <c r="B27" s="146">
        <v>1</v>
      </c>
      <c r="C27" s="147"/>
      <c r="D27" s="147"/>
      <c r="E27" s="147"/>
      <c r="F27" s="147"/>
      <c r="G27" s="93">
        <v>2</v>
      </c>
      <c r="H27" s="89">
        <v>3</v>
      </c>
      <c r="I27" s="89">
        <v>4</v>
      </c>
      <c r="J27" s="89">
        <v>5</v>
      </c>
      <c r="K27" s="89" t="s">
        <v>31</v>
      </c>
      <c r="L27" s="2" t="s">
        <v>32</v>
      </c>
    </row>
    <row r="28" spans="1:49" ht="15.75" customHeight="1" x14ac:dyDescent="0.2">
      <c r="A28" s="25"/>
      <c r="B28" s="133" t="s">
        <v>23</v>
      </c>
      <c r="C28" s="148"/>
      <c r="D28" s="148"/>
      <c r="E28" s="148"/>
      <c r="F28" s="148"/>
      <c r="G28" s="94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</row>
    <row r="29" spans="1:49" ht="13.5" customHeight="1" x14ac:dyDescent="0.2">
      <c r="A29" s="25"/>
      <c r="B29" s="133" t="s">
        <v>24</v>
      </c>
      <c r="C29" s="134"/>
      <c r="D29" s="134"/>
      <c r="E29" s="134"/>
      <c r="F29" s="134"/>
      <c r="G29" s="55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</row>
    <row r="30" spans="1:49" ht="15" customHeight="1" x14ac:dyDescent="0.2">
      <c r="A30" s="25"/>
      <c r="B30" s="149" t="s">
        <v>43</v>
      </c>
      <c r="C30" s="150"/>
      <c r="D30" s="150"/>
      <c r="E30" s="150"/>
      <c r="F30" s="151"/>
      <c r="G30" s="95">
        <f>G28-G29</f>
        <v>0</v>
      </c>
      <c r="H30" s="95">
        <f t="shared" ref="H30:J30" si="5">H28-H29</f>
        <v>0</v>
      </c>
      <c r="I30" s="95">
        <f t="shared" si="5"/>
        <v>0</v>
      </c>
      <c r="J30" s="95">
        <f t="shared" si="5"/>
        <v>0</v>
      </c>
      <c r="K30" s="96">
        <v>0</v>
      </c>
      <c r="L30" s="96">
        <v>0</v>
      </c>
    </row>
    <row r="31" spans="1:49" s="76" customFormat="1" ht="15" customHeight="1" x14ac:dyDescent="0.2">
      <c r="A31" s="25"/>
      <c r="B31" s="133" t="s">
        <v>13</v>
      </c>
      <c r="C31" s="134"/>
      <c r="D31" s="134"/>
      <c r="E31" s="134"/>
      <c r="F31" s="134"/>
      <c r="G31" s="59">
        <v>57575.31</v>
      </c>
      <c r="H31" s="59">
        <v>65798</v>
      </c>
      <c r="I31" s="59">
        <v>65798</v>
      </c>
      <c r="J31" s="59">
        <v>65796.649999999994</v>
      </c>
      <c r="K31" s="50">
        <f>J31/G31*100</f>
        <v>114.27928047630138</v>
      </c>
      <c r="L31" s="50">
        <f>J31/I31*100</f>
        <v>99.997948265904739</v>
      </c>
      <c r="M31" s="23" t="s">
        <v>242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</row>
    <row r="32" spans="1:49" s="76" customFormat="1" ht="15" customHeight="1" x14ac:dyDescent="0.2">
      <c r="A32" s="25"/>
      <c r="B32" s="133" t="s">
        <v>48</v>
      </c>
      <c r="C32" s="134"/>
      <c r="D32" s="134"/>
      <c r="E32" s="134"/>
      <c r="F32" s="134"/>
      <c r="G32" s="59">
        <v>-65796.649999999994</v>
      </c>
      <c r="H32" s="59">
        <v>-65798</v>
      </c>
      <c r="I32" s="59">
        <v>-65798</v>
      </c>
      <c r="J32" s="59">
        <v>-105760.02</v>
      </c>
      <c r="K32" s="50">
        <f t="shared" ref="K32:K34" si="6">J32/G32*100</f>
        <v>160.73769713199687</v>
      </c>
      <c r="L32" s="50">
        <f t="shared" ref="L32" si="7">J32/I32*100</f>
        <v>160.73439922186085</v>
      </c>
      <c r="M32" s="23" t="s">
        <v>243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</row>
    <row r="33" spans="1:49" s="78" customFormat="1" x14ac:dyDescent="0.2">
      <c r="A33" s="29"/>
      <c r="B33" s="149" t="s">
        <v>50</v>
      </c>
      <c r="C33" s="150"/>
      <c r="D33" s="150"/>
      <c r="E33" s="150"/>
      <c r="F33" s="151"/>
      <c r="G33" s="95">
        <f>SUM(G31:G32)</f>
        <v>-8221.3399999999965</v>
      </c>
      <c r="H33" s="95">
        <f t="shared" ref="H33:J33" si="8">SUM(H31:H32)</f>
        <v>0</v>
      </c>
      <c r="I33" s="95">
        <f t="shared" si="8"/>
        <v>0</v>
      </c>
      <c r="J33" s="95">
        <f t="shared" si="8"/>
        <v>-39963.37000000001</v>
      </c>
      <c r="K33" s="91">
        <f t="shared" si="6"/>
        <v>486.09314296696186</v>
      </c>
      <c r="L33" s="91">
        <v>0</v>
      </c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</row>
    <row r="34" spans="1:49" x14ac:dyDescent="0.2">
      <c r="A34" s="25"/>
      <c r="B34" s="142" t="s">
        <v>51</v>
      </c>
      <c r="C34" s="142"/>
      <c r="D34" s="142"/>
      <c r="E34" s="142"/>
      <c r="F34" s="142"/>
      <c r="G34" s="97">
        <f>G23+G33</f>
        <v>8.7311491370201111E-11</v>
      </c>
      <c r="H34" s="97">
        <f>H23+H33</f>
        <v>0</v>
      </c>
      <c r="I34" s="97">
        <f t="shared" ref="I34:J34" si="9">I23+I33</f>
        <v>37245</v>
      </c>
      <c r="J34" s="97">
        <f t="shared" si="9"/>
        <v>1.0186340659856796E-10</v>
      </c>
      <c r="K34" s="91">
        <f t="shared" si="6"/>
        <v>116.66666666666667</v>
      </c>
      <c r="L34" s="91">
        <v>0</v>
      </c>
    </row>
    <row r="35" spans="1:49" x14ac:dyDescent="0.2">
      <c r="A35" s="25"/>
      <c r="B35" s="25"/>
      <c r="C35" s="25"/>
      <c r="D35" s="25"/>
      <c r="E35" s="25"/>
      <c r="F35" s="25"/>
      <c r="G35" s="83"/>
      <c r="H35" s="83"/>
      <c r="I35" s="83"/>
      <c r="J35" s="83"/>
      <c r="K35" s="83"/>
      <c r="L35" s="83"/>
    </row>
    <row r="36" spans="1:49" x14ac:dyDescent="0.2">
      <c r="A36" s="25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49" ht="14.25" customHeight="1" x14ac:dyDescent="0.2">
      <c r="A37" s="25"/>
      <c r="B37" s="127" t="s">
        <v>323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</row>
    <row r="38" spans="1:49" ht="15" customHeight="1" x14ac:dyDescent="0.2">
      <c r="A38" s="25"/>
      <c r="B38" s="127" t="s">
        <v>324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</row>
    <row r="39" spans="1:49" ht="15" customHeight="1" x14ac:dyDescent="0.2">
      <c r="A39" s="25"/>
      <c r="B39" s="127" t="s">
        <v>325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</row>
    <row r="40" spans="1:49" ht="36.75" customHeight="1" x14ac:dyDescent="0.2">
      <c r="A40" s="25"/>
      <c r="B40" s="127" t="s">
        <v>326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</row>
    <row r="41" spans="1:49" ht="15" customHeight="1" x14ac:dyDescent="0.2">
      <c r="A41" s="25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</row>
    <row r="42" spans="1:49" x14ac:dyDescent="0.2">
      <c r="A42" s="25"/>
      <c r="B42" s="128" t="s">
        <v>327</v>
      </c>
      <c r="C42" s="128"/>
      <c r="D42" s="128"/>
      <c r="E42" s="128"/>
      <c r="F42" s="128"/>
      <c r="G42" s="128"/>
      <c r="H42" s="128"/>
      <c r="I42" s="128"/>
      <c r="J42" s="128"/>
      <c r="K42" s="128"/>
      <c r="L42" s="128"/>
    </row>
    <row r="43" spans="1:49" x14ac:dyDescent="0.2">
      <c r="A43" s="25"/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</row>
    <row r="44" spans="1:49" x14ac:dyDescent="0.2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1:49" ht="15.75" x14ac:dyDescent="0.2">
      <c r="A45" s="25"/>
      <c r="B45" s="106" t="s">
        <v>320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49" ht="15.75" x14ac:dyDescent="0.2">
      <c r="A46" s="25"/>
      <c r="B46" s="106"/>
      <c r="C46" s="25"/>
      <c r="D46" s="25"/>
      <c r="E46" s="25"/>
      <c r="F46" s="25"/>
      <c r="G46" s="25"/>
      <c r="H46" s="25"/>
      <c r="I46" s="25"/>
      <c r="J46" s="25"/>
      <c r="K46" s="25"/>
      <c r="L46" s="25"/>
    </row>
    <row r="47" spans="1:49" ht="15.75" x14ac:dyDescent="0.2">
      <c r="A47" s="25"/>
      <c r="B47" s="106" t="s">
        <v>321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</row>
    <row r="48" spans="1:49" ht="15.75" x14ac:dyDescent="0.2">
      <c r="A48" s="25"/>
      <c r="B48" s="106"/>
      <c r="C48" s="25"/>
      <c r="D48" s="25"/>
      <c r="E48" s="25"/>
      <c r="F48" s="25"/>
      <c r="G48" s="25"/>
      <c r="H48" s="25"/>
      <c r="I48" s="25"/>
      <c r="J48" s="25"/>
      <c r="K48" s="25"/>
      <c r="L48" s="25"/>
    </row>
    <row r="49" spans="1:12" ht="15.75" x14ac:dyDescent="0.2">
      <c r="A49" s="25"/>
      <c r="B49" s="106" t="s">
        <v>322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</row>
    <row r="50" spans="1:12" x14ac:dyDescent="0.2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2" x14ac:dyDescent="0.2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</row>
    <row r="52" spans="1:12" x14ac:dyDescent="0.2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</row>
    <row r="53" spans="1:12" x14ac:dyDescent="0.2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2" x14ac:dyDescent="0.2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2" x14ac:dyDescent="0.2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2" x14ac:dyDescent="0.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2" x14ac:dyDescent="0.2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2" x14ac:dyDescent="0.2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2" x14ac:dyDescent="0.2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2" x14ac:dyDescent="0.2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2" x14ac:dyDescent="0.2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2" x14ac:dyDescent="0.2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2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2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</row>
    <row r="65" spans="1:12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</row>
    <row r="66" spans="1:12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</row>
    <row r="67" spans="1:12" x14ac:dyDescent="0.2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</row>
    <row r="68" spans="1:12" x14ac:dyDescent="0.2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</row>
    <row r="69" spans="1:12" x14ac:dyDescent="0.2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</row>
    <row r="70" spans="1:12" x14ac:dyDescent="0.2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</row>
    <row r="71" spans="1:12" x14ac:dyDescent="0.2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</row>
    <row r="72" spans="1:12" x14ac:dyDescent="0.2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</row>
    <row r="73" spans="1:12" x14ac:dyDescent="0.2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</row>
    <row r="74" spans="1:12" x14ac:dyDescent="0.2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</row>
    <row r="75" spans="1:12" x14ac:dyDescent="0.2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</row>
    <row r="76" spans="1:12" x14ac:dyDescent="0.2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1:12" x14ac:dyDescent="0.2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1:12" x14ac:dyDescent="0.2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1:12" x14ac:dyDescent="0.2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2" x14ac:dyDescent="0.2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</row>
    <row r="81" spans="1:12" x14ac:dyDescent="0.2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</row>
    <row r="82" spans="1:12" x14ac:dyDescent="0.2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1:12" x14ac:dyDescent="0.2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</row>
  </sheetData>
  <mergeCells count="27">
    <mergeCell ref="B34:F34"/>
    <mergeCell ref="B21:F21"/>
    <mergeCell ref="B23:F23"/>
    <mergeCell ref="B20:F20"/>
    <mergeCell ref="B14:F14"/>
    <mergeCell ref="B25:F25"/>
    <mergeCell ref="B31:F31"/>
    <mergeCell ref="B32:F32"/>
    <mergeCell ref="B26:F26"/>
    <mergeCell ref="B27:F27"/>
    <mergeCell ref="B28:F28"/>
    <mergeCell ref="B33:F33"/>
    <mergeCell ref="B30:F30"/>
    <mergeCell ref="B12:L12"/>
    <mergeCell ref="B10:L10"/>
    <mergeCell ref="B8:L8"/>
    <mergeCell ref="B19:F19"/>
    <mergeCell ref="B29:F29"/>
    <mergeCell ref="B17:F17"/>
    <mergeCell ref="B18:F18"/>
    <mergeCell ref="B15:F15"/>
    <mergeCell ref="B16:F16"/>
    <mergeCell ref="B39:L39"/>
    <mergeCell ref="B40:L41"/>
    <mergeCell ref="B42:L43"/>
    <mergeCell ref="B37:L37"/>
    <mergeCell ref="B38:L3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3</xdr:col>
                <xdr:colOff>0</xdr:colOff>
                <xdr:row>0</xdr:row>
                <xdr:rowOff>9525</xdr:rowOff>
              </from>
              <to>
                <xdr:col>12</xdr:col>
                <xdr:colOff>771525</xdr:colOff>
                <xdr:row>6</xdr:row>
                <xdr:rowOff>171450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"/>
  <sheetViews>
    <sheetView topLeftCell="A4" zoomScaleNormal="100" workbookViewId="0">
      <selection activeCell="I47" sqref="I47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57.5703125" customWidth="1"/>
    <col min="7" max="7" width="20.7109375" customWidth="1"/>
    <col min="8" max="8" width="21.28515625" customWidth="1"/>
    <col min="9" max="9" width="20.42578125" customWidth="1"/>
    <col min="10" max="10" width="20.85546875" customWidth="1"/>
    <col min="11" max="12" width="15.7109375" customWidth="1"/>
  </cols>
  <sheetData>
    <row r="1" spans="1:12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customHeight="1" x14ac:dyDescent="0.25">
      <c r="B2" s="129" t="s">
        <v>10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1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1:12" ht="15.75" customHeight="1" x14ac:dyDescent="0.25">
      <c r="B4" s="129" t="s">
        <v>46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1:12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1:12" ht="15.75" customHeight="1" x14ac:dyDescent="0.25">
      <c r="B6" s="129" t="s">
        <v>33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1:12" ht="45" customHeight="1" x14ac:dyDescent="0.25">
      <c r="A8" s="23"/>
      <c r="B8" s="137" t="s">
        <v>6</v>
      </c>
      <c r="C8" s="138"/>
      <c r="D8" s="138"/>
      <c r="E8" s="138"/>
      <c r="F8" s="139"/>
      <c r="G8" s="18" t="s">
        <v>329</v>
      </c>
      <c r="H8" s="18" t="s">
        <v>344</v>
      </c>
      <c r="I8" s="18" t="s">
        <v>345</v>
      </c>
      <c r="J8" s="18" t="s">
        <v>346</v>
      </c>
      <c r="K8" s="18" t="s">
        <v>18</v>
      </c>
      <c r="L8" s="18" t="s">
        <v>42</v>
      </c>
    </row>
    <row r="9" spans="1:12" x14ac:dyDescent="0.25">
      <c r="A9" s="23"/>
      <c r="B9" s="137">
        <v>1</v>
      </c>
      <c r="C9" s="138"/>
      <c r="D9" s="138"/>
      <c r="E9" s="138"/>
      <c r="F9" s="139"/>
      <c r="G9" s="18">
        <v>2</v>
      </c>
      <c r="H9" s="18">
        <v>3</v>
      </c>
      <c r="I9" s="18">
        <v>4</v>
      </c>
      <c r="J9" s="18">
        <v>5</v>
      </c>
      <c r="K9" s="18" t="s">
        <v>31</v>
      </c>
      <c r="L9" s="18" t="s">
        <v>32</v>
      </c>
    </row>
    <row r="10" spans="1:12" x14ac:dyDescent="0.25">
      <c r="A10" s="23"/>
      <c r="B10" s="6"/>
      <c r="C10" s="6"/>
      <c r="D10" s="6"/>
      <c r="E10" s="6"/>
      <c r="F10" s="6" t="s">
        <v>41</v>
      </c>
      <c r="G10" s="32">
        <f>G11</f>
        <v>1529195.42</v>
      </c>
      <c r="H10" s="32">
        <f>H11+H49</f>
        <v>1890806</v>
      </c>
      <c r="I10" s="32">
        <f>I11+I49</f>
        <v>1890806</v>
      </c>
      <c r="J10" s="32">
        <f>J11+J49</f>
        <v>1724997.73</v>
      </c>
      <c r="K10" s="32">
        <f>J10/G10*100</f>
        <v>112.80426997355251</v>
      </c>
      <c r="L10" s="32">
        <f>J10/I10*100</f>
        <v>91.230815324258543</v>
      </c>
    </row>
    <row r="11" spans="1:12" x14ac:dyDescent="0.25">
      <c r="A11" s="23"/>
      <c r="B11" s="8">
        <v>6</v>
      </c>
      <c r="C11" s="8"/>
      <c r="D11" s="33"/>
      <c r="E11" s="8"/>
      <c r="F11" s="8" t="s">
        <v>53</v>
      </c>
      <c r="G11" s="31">
        <f>G12+G26+G29+G32+G41+G38+G50</f>
        <v>1529195.42</v>
      </c>
      <c r="H11" s="31">
        <f>H12+H26+H29+H32+H38+H41+H46</f>
        <v>1887556</v>
      </c>
      <c r="I11" s="31">
        <f>I12+I26+I29+I32+I38+I41+I46</f>
        <v>1887556</v>
      </c>
      <c r="J11" s="31">
        <f>J12+J26+J29+J32+J41+J38</f>
        <v>1724997.73</v>
      </c>
      <c r="K11" s="31">
        <f t="shared" ref="K11:K52" si="0">J11/G11*100</f>
        <v>112.80426997355251</v>
      </c>
      <c r="L11" s="31">
        <f t="shared" ref="L11:L51" si="1">J11/I11*100</f>
        <v>91.38789683590845</v>
      </c>
    </row>
    <row r="12" spans="1:12" x14ac:dyDescent="0.25">
      <c r="A12" s="23"/>
      <c r="B12" s="8"/>
      <c r="C12" s="8">
        <v>63</v>
      </c>
      <c r="D12" s="33"/>
      <c r="E12" s="8"/>
      <c r="F12" s="8" t="s">
        <v>12</v>
      </c>
      <c r="G12" s="31">
        <f>G13+G17+G22+G20</f>
        <v>603393.94999999995</v>
      </c>
      <c r="H12" s="31">
        <f>H13+H17+H22+H20</f>
        <v>892387</v>
      </c>
      <c r="I12" s="31">
        <f>I13+I17+I22+I20</f>
        <v>892387</v>
      </c>
      <c r="J12" s="31">
        <f>J13+J17+J22+J20</f>
        <v>655059.03999999992</v>
      </c>
      <c r="K12" s="31">
        <f t="shared" si="0"/>
        <v>108.56241432317975</v>
      </c>
      <c r="L12" s="31">
        <f t="shared" si="1"/>
        <v>73.405264756210016</v>
      </c>
    </row>
    <row r="13" spans="1:12" x14ac:dyDescent="0.25">
      <c r="A13" s="23"/>
      <c r="B13" s="8"/>
      <c r="C13" s="33"/>
      <c r="D13" s="8" t="s">
        <v>54</v>
      </c>
      <c r="E13" s="8"/>
      <c r="F13" s="8" t="s">
        <v>55</v>
      </c>
      <c r="G13" s="31">
        <f>G16+G15+G14</f>
        <v>34807.599999999999</v>
      </c>
      <c r="H13" s="31">
        <f>SUM(H14)</f>
        <v>215480</v>
      </c>
      <c r="I13" s="31">
        <f>I16+I15+I14</f>
        <v>215480</v>
      </c>
      <c r="J13" s="31">
        <f>J16+J15+J14</f>
        <v>102020.21</v>
      </c>
      <c r="K13" s="31">
        <f t="shared" si="0"/>
        <v>293.0975131867753</v>
      </c>
      <c r="L13" s="31">
        <f t="shared" si="1"/>
        <v>47.345558752552442</v>
      </c>
    </row>
    <row r="14" spans="1:12" x14ac:dyDescent="0.25">
      <c r="A14" s="23"/>
      <c r="B14" s="8"/>
      <c r="C14" s="33"/>
      <c r="D14" s="8"/>
      <c r="E14" s="8">
        <v>6321</v>
      </c>
      <c r="F14" s="8" t="s">
        <v>312</v>
      </c>
      <c r="G14" s="31">
        <v>34807.599999999999</v>
      </c>
      <c r="H14" s="31">
        <v>215480</v>
      </c>
      <c r="I14" s="31">
        <v>215480</v>
      </c>
      <c r="J14" s="31">
        <v>102020.21</v>
      </c>
      <c r="K14" s="31">
        <f t="shared" si="0"/>
        <v>293.0975131867753</v>
      </c>
      <c r="L14" s="31">
        <f t="shared" si="1"/>
        <v>47.345558752552442</v>
      </c>
    </row>
    <row r="15" spans="1:12" x14ac:dyDescent="0.25">
      <c r="A15" s="23"/>
      <c r="B15" s="8"/>
      <c r="C15" s="33"/>
      <c r="D15" s="8"/>
      <c r="E15" s="8">
        <v>6323</v>
      </c>
      <c r="F15" s="8" t="s">
        <v>244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</row>
    <row r="16" spans="1:12" x14ac:dyDescent="0.25">
      <c r="A16" s="23"/>
      <c r="B16" s="8"/>
      <c r="C16" s="33"/>
      <c r="D16" s="33"/>
      <c r="E16" s="8" t="s">
        <v>56</v>
      </c>
      <c r="F16" s="8" t="s">
        <v>57</v>
      </c>
      <c r="G16" s="34">
        <v>0</v>
      </c>
      <c r="H16" s="31">
        <v>0</v>
      </c>
      <c r="I16" s="31">
        <v>0</v>
      </c>
      <c r="J16" s="34">
        <v>0</v>
      </c>
      <c r="K16" s="31">
        <v>0</v>
      </c>
      <c r="L16" s="31">
        <v>0</v>
      </c>
    </row>
    <row r="17" spans="1:12" x14ac:dyDescent="0.25">
      <c r="A17" s="23"/>
      <c r="B17" s="8"/>
      <c r="C17" s="33"/>
      <c r="D17" s="8" t="s">
        <v>58</v>
      </c>
      <c r="E17" s="8"/>
      <c r="F17" s="8" t="s">
        <v>59</v>
      </c>
      <c r="G17" s="31">
        <f>G18+G19</f>
        <v>129942.27</v>
      </c>
      <c r="H17" s="31">
        <f t="shared" ref="H17:J17" si="2">H18+H19</f>
        <v>289808</v>
      </c>
      <c r="I17" s="31">
        <f t="shared" ref="I17" si="3">I18+I19</f>
        <v>289808</v>
      </c>
      <c r="J17" s="31">
        <f t="shared" si="2"/>
        <v>238233.37</v>
      </c>
      <c r="K17" s="31">
        <f t="shared" si="0"/>
        <v>183.33785457188026</v>
      </c>
      <c r="L17" s="31">
        <f t="shared" si="1"/>
        <v>82.203862557279308</v>
      </c>
    </row>
    <row r="18" spans="1:12" x14ac:dyDescent="0.25">
      <c r="A18" s="23"/>
      <c r="B18" s="8"/>
      <c r="C18" s="33"/>
      <c r="D18" s="33"/>
      <c r="E18" s="8" t="s">
        <v>60</v>
      </c>
      <c r="F18" s="8" t="s">
        <v>61</v>
      </c>
      <c r="G18" s="34">
        <v>1757.58</v>
      </c>
      <c r="H18" s="31">
        <v>40000</v>
      </c>
      <c r="I18" s="31">
        <v>40000</v>
      </c>
      <c r="J18" s="34">
        <v>39830.32</v>
      </c>
      <c r="K18" s="31">
        <f t="shared" si="0"/>
        <v>2266.2023919252606</v>
      </c>
      <c r="L18" s="31">
        <f t="shared" si="1"/>
        <v>99.575800000000001</v>
      </c>
    </row>
    <row r="19" spans="1:12" x14ac:dyDescent="0.25">
      <c r="A19" s="23"/>
      <c r="B19" s="8"/>
      <c r="C19" s="33"/>
      <c r="D19" s="33"/>
      <c r="E19" s="8" t="s">
        <v>62</v>
      </c>
      <c r="F19" s="8" t="s">
        <v>63</v>
      </c>
      <c r="G19" s="34">
        <v>128184.69</v>
      </c>
      <c r="H19" s="31">
        <v>249808</v>
      </c>
      <c r="I19" s="31">
        <v>249808</v>
      </c>
      <c r="J19" s="34">
        <v>198403.05</v>
      </c>
      <c r="K19" s="31">
        <f t="shared" si="0"/>
        <v>154.77905356716155</v>
      </c>
      <c r="L19" s="31">
        <f t="shared" si="1"/>
        <v>79.422216262089279</v>
      </c>
    </row>
    <row r="20" spans="1:12" ht="25.5" x14ac:dyDescent="0.25">
      <c r="A20" s="23"/>
      <c r="B20" s="8"/>
      <c r="C20" s="33"/>
      <c r="D20" s="84">
        <v>636</v>
      </c>
      <c r="E20" s="8"/>
      <c r="F20" s="8" t="s">
        <v>277</v>
      </c>
      <c r="G20" s="31">
        <f>G21</f>
        <v>300744.09000000003</v>
      </c>
      <c r="H20" s="31">
        <f t="shared" ref="H20:I20" si="4">H21</f>
        <v>217245</v>
      </c>
      <c r="I20" s="31">
        <f t="shared" si="4"/>
        <v>217245</v>
      </c>
      <c r="J20" s="31">
        <v>128744.09</v>
      </c>
      <c r="K20" s="31">
        <f t="shared" si="0"/>
        <v>42.808518697740652</v>
      </c>
      <c r="L20" s="31">
        <f t="shared" si="1"/>
        <v>59.262164836935263</v>
      </c>
    </row>
    <row r="21" spans="1:12" ht="25.5" x14ac:dyDescent="0.25">
      <c r="A21" s="23"/>
      <c r="B21" s="8"/>
      <c r="C21" s="33"/>
      <c r="D21" s="33"/>
      <c r="E21" s="8">
        <v>6362</v>
      </c>
      <c r="F21" s="8" t="s">
        <v>278</v>
      </c>
      <c r="G21" s="34">
        <v>300744.09000000003</v>
      </c>
      <c r="H21" s="31">
        <v>217245</v>
      </c>
      <c r="I21" s="31">
        <v>217245</v>
      </c>
      <c r="J21" s="34">
        <v>300744.09000000003</v>
      </c>
      <c r="K21" s="31">
        <f t="shared" si="0"/>
        <v>100</v>
      </c>
      <c r="L21" s="31">
        <f t="shared" si="1"/>
        <v>138.43544845681143</v>
      </c>
    </row>
    <row r="22" spans="1:12" x14ac:dyDescent="0.25">
      <c r="A22" s="23"/>
      <c r="B22" s="8"/>
      <c r="C22" s="33"/>
      <c r="D22" s="8" t="s">
        <v>64</v>
      </c>
      <c r="E22" s="8"/>
      <c r="F22" s="8" t="s">
        <v>65</v>
      </c>
      <c r="G22" s="31">
        <f>G23+G24+G25</f>
        <v>137899.99</v>
      </c>
      <c r="H22" s="31">
        <f t="shared" ref="H22" si="5">H23+H24+H25</f>
        <v>169854</v>
      </c>
      <c r="I22" s="31">
        <f t="shared" ref="I22" si="6">I23+I24+I25</f>
        <v>169854</v>
      </c>
      <c r="J22" s="31">
        <f>J23+J24+J25</f>
        <v>186061.37</v>
      </c>
      <c r="K22" s="31">
        <f t="shared" si="0"/>
        <v>134.92486112580576</v>
      </c>
      <c r="L22" s="31">
        <f t="shared" si="1"/>
        <v>109.54194190304614</v>
      </c>
    </row>
    <row r="23" spans="1:12" x14ac:dyDescent="0.25">
      <c r="A23" s="23"/>
      <c r="B23" s="8"/>
      <c r="C23" s="33"/>
      <c r="D23" s="33"/>
      <c r="E23" s="8" t="s">
        <v>66</v>
      </c>
      <c r="F23" s="8" t="s">
        <v>67</v>
      </c>
      <c r="G23" s="34">
        <v>5684.62</v>
      </c>
      <c r="H23" s="31">
        <v>50000</v>
      </c>
      <c r="I23" s="31">
        <v>50000</v>
      </c>
      <c r="J23" s="34">
        <v>36960.910000000003</v>
      </c>
      <c r="K23" s="31">
        <f t="shared" si="0"/>
        <v>650.19139361997816</v>
      </c>
      <c r="L23" s="31">
        <f t="shared" si="1"/>
        <v>73.921820000000011</v>
      </c>
    </row>
    <row r="24" spans="1:12" x14ac:dyDescent="0.25">
      <c r="A24" s="23"/>
      <c r="B24" s="8"/>
      <c r="C24" s="33"/>
      <c r="D24" s="33"/>
      <c r="E24" s="8" t="s">
        <v>68</v>
      </c>
      <c r="F24" s="8" t="s">
        <v>69</v>
      </c>
      <c r="G24" s="34">
        <v>121903.37</v>
      </c>
      <c r="H24" s="31">
        <v>108180</v>
      </c>
      <c r="I24" s="31">
        <v>108180</v>
      </c>
      <c r="J24" s="34">
        <v>137426.85999999999</v>
      </c>
      <c r="K24" s="31">
        <f t="shared" si="0"/>
        <v>112.7342582899882</v>
      </c>
      <c r="L24" s="31">
        <f t="shared" si="1"/>
        <v>127.03536698095765</v>
      </c>
    </row>
    <row r="25" spans="1:12" ht="25.5" x14ac:dyDescent="0.25">
      <c r="A25" s="23"/>
      <c r="B25" s="8"/>
      <c r="C25" s="33"/>
      <c r="D25" s="33"/>
      <c r="E25" s="8" t="s">
        <v>245</v>
      </c>
      <c r="F25" s="8" t="s">
        <v>246</v>
      </c>
      <c r="G25" s="34">
        <v>10312</v>
      </c>
      <c r="H25" s="31">
        <v>11674</v>
      </c>
      <c r="I25" s="31">
        <v>11674</v>
      </c>
      <c r="J25" s="34">
        <v>11673.6</v>
      </c>
      <c r="K25" s="31">
        <f t="shared" si="0"/>
        <v>113.20403413498836</v>
      </c>
      <c r="L25" s="31">
        <f t="shared" si="1"/>
        <v>99.996573582319698</v>
      </c>
    </row>
    <row r="26" spans="1:12" x14ac:dyDescent="0.25">
      <c r="A26" s="23"/>
      <c r="B26" s="8"/>
      <c r="C26" s="8" t="s">
        <v>70</v>
      </c>
      <c r="D26" s="33"/>
      <c r="E26" s="8"/>
      <c r="F26" s="8" t="s">
        <v>71</v>
      </c>
      <c r="G26" s="31">
        <f>G27</f>
        <v>35.619999999999997</v>
      </c>
      <c r="H26" s="31">
        <f t="shared" ref="H26:J27" si="7">H27</f>
        <v>250</v>
      </c>
      <c r="I26" s="31">
        <f t="shared" si="7"/>
        <v>250</v>
      </c>
      <c r="J26" s="31">
        <f t="shared" si="7"/>
        <v>15.49</v>
      </c>
      <c r="K26" s="31">
        <f t="shared" si="0"/>
        <v>43.486805165637286</v>
      </c>
      <c r="L26" s="31">
        <f t="shared" si="1"/>
        <v>6.1959999999999997</v>
      </c>
    </row>
    <row r="27" spans="1:12" x14ac:dyDescent="0.25">
      <c r="A27" s="23"/>
      <c r="B27" s="8"/>
      <c r="C27" s="33"/>
      <c r="D27" s="8" t="s">
        <v>72</v>
      </c>
      <c r="E27" s="8"/>
      <c r="F27" s="8" t="s">
        <v>73</v>
      </c>
      <c r="G27" s="31">
        <f>G28</f>
        <v>35.619999999999997</v>
      </c>
      <c r="H27" s="31">
        <f t="shared" si="7"/>
        <v>250</v>
      </c>
      <c r="I27" s="31">
        <f t="shared" si="7"/>
        <v>250</v>
      </c>
      <c r="J27" s="31">
        <f t="shared" si="7"/>
        <v>15.49</v>
      </c>
      <c r="K27" s="31">
        <f t="shared" si="0"/>
        <v>43.486805165637286</v>
      </c>
      <c r="L27" s="31">
        <f t="shared" si="1"/>
        <v>6.1959999999999997</v>
      </c>
    </row>
    <row r="28" spans="1:12" x14ac:dyDescent="0.25">
      <c r="A28" s="23"/>
      <c r="B28" s="8"/>
      <c r="C28" s="33"/>
      <c r="D28" s="33"/>
      <c r="E28" s="8" t="s">
        <v>74</v>
      </c>
      <c r="F28" s="8" t="s">
        <v>75</v>
      </c>
      <c r="G28" s="34">
        <v>35.619999999999997</v>
      </c>
      <c r="H28" s="31">
        <v>250</v>
      </c>
      <c r="I28" s="31">
        <v>250</v>
      </c>
      <c r="J28" s="34">
        <v>15.49</v>
      </c>
      <c r="K28" s="31">
        <f t="shared" si="0"/>
        <v>43.486805165637286</v>
      </c>
      <c r="L28" s="31">
        <f t="shared" si="1"/>
        <v>6.1959999999999997</v>
      </c>
    </row>
    <row r="29" spans="1:12" ht="25.5" x14ac:dyDescent="0.25">
      <c r="A29" s="23"/>
      <c r="B29" s="8"/>
      <c r="C29" s="8">
        <v>65</v>
      </c>
      <c r="D29" s="33"/>
      <c r="E29" s="8"/>
      <c r="F29" s="8" t="s">
        <v>76</v>
      </c>
      <c r="G29" s="31">
        <f>G30</f>
        <v>202155.14</v>
      </c>
      <c r="H29" s="31">
        <f t="shared" ref="H29:J30" si="8">H30</f>
        <v>150000</v>
      </c>
      <c r="I29" s="31">
        <f t="shared" si="8"/>
        <v>150000</v>
      </c>
      <c r="J29" s="31">
        <f t="shared" si="8"/>
        <v>227058.48</v>
      </c>
      <c r="K29" s="31">
        <f t="shared" si="0"/>
        <v>112.31892496030524</v>
      </c>
      <c r="L29" s="31">
        <f t="shared" si="1"/>
        <v>151.37232</v>
      </c>
    </row>
    <row r="30" spans="1:12" x14ac:dyDescent="0.25">
      <c r="A30" s="23"/>
      <c r="B30" s="8"/>
      <c r="C30" s="33"/>
      <c r="D30" s="8">
        <v>652</v>
      </c>
      <c r="E30" s="8"/>
      <c r="F30" s="8" t="s">
        <v>77</v>
      </c>
      <c r="G30" s="31">
        <f>G31</f>
        <v>202155.14</v>
      </c>
      <c r="H30" s="31">
        <f t="shared" si="8"/>
        <v>150000</v>
      </c>
      <c r="I30" s="31">
        <f t="shared" si="8"/>
        <v>150000</v>
      </c>
      <c r="J30" s="31">
        <f t="shared" si="8"/>
        <v>227058.48</v>
      </c>
      <c r="K30" s="31">
        <f t="shared" si="0"/>
        <v>112.31892496030524</v>
      </c>
      <c r="L30" s="31">
        <f t="shared" si="1"/>
        <v>151.37232</v>
      </c>
    </row>
    <row r="31" spans="1:12" x14ac:dyDescent="0.25">
      <c r="A31" s="23"/>
      <c r="B31" s="8"/>
      <c r="C31" s="33"/>
      <c r="D31" s="33"/>
      <c r="E31" s="8">
        <v>6526</v>
      </c>
      <c r="F31" s="8" t="s">
        <v>78</v>
      </c>
      <c r="G31" s="34">
        <v>202155.14</v>
      </c>
      <c r="H31" s="31">
        <v>150000</v>
      </c>
      <c r="I31" s="31">
        <v>150000</v>
      </c>
      <c r="J31" s="34">
        <v>227058.48</v>
      </c>
      <c r="K31" s="31">
        <f t="shared" si="0"/>
        <v>112.31892496030524</v>
      </c>
      <c r="L31" s="31">
        <f t="shared" si="1"/>
        <v>151.37232</v>
      </c>
    </row>
    <row r="32" spans="1:12" ht="25.5" x14ac:dyDescent="0.25">
      <c r="A32" s="23"/>
      <c r="B32" s="8"/>
      <c r="C32" s="8">
        <v>66</v>
      </c>
      <c r="D32" s="33"/>
      <c r="E32" s="8"/>
      <c r="F32" s="8" t="s">
        <v>79</v>
      </c>
      <c r="G32" s="31">
        <f>G33+G36</f>
        <v>114893.81999999999</v>
      </c>
      <c r="H32" s="31">
        <f>H33+H36</f>
        <v>189183</v>
      </c>
      <c r="I32" s="31">
        <f>I33+I36</f>
        <v>189183</v>
      </c>
      <c r="J32" s="31">
        <f>J33+J36</f>
        <v>200992.46</v>
      </c>
      <c r="K32" s="31">
        <f t="shared" si="0"/>
        <v>174.93757279547327</v>
      </c>
      <c r="L32" s="31">
        <f t="shared" si="1"/>
        <v>106.2423473567921</v>
      </c>
    </row>
    <row r="33" spans="1:12" x14ac:dyDescent="0.25">
      <c r="A33" s="23"/>
      <c r="B33" s="8"/>
      <c r="C33" s="33"/>
      <c r="D33" s="8" t="s">
        <v>80</v>
      </c>
      <c r="E33" s="8"/>
      <c r="F33" s="8" t="s">
        <v>25</v>
      </c>
      <c r="G33" s="31">
        <f>G34+G35</f>
        <v>105618.92</v>
      </c>
      <c r="H33" s="31">
        <f t="shared" ref="H33:J33" si="9">H34+H35</f>
        <v>188183</v>
      </c>
      <c r="I33" s="31">
        <f t="shared" ref="I33" si="10">I34+I35</f>
        <v>188183</v>
      </c>
      <c r="J33" s="31">
        <f t="shared" si="9"/>
        <v>157185.12</v>
      </c>
      <c r="K33" s="31">
        <f t="shared" si="0"/>
        <v>148.82288135496935</v>
      </c>
      <c r="L33" s="31">
        <f t="shared" si="1"/>
        <v>83.527800066956104</v>
      </c>
    </row>
    <row r="34" spans="1:12" x14ac:dyDescent="0.25">
      <c r="A34" s="23"/>
      <c r="B34" s="8"/>
      <c r="C34" s="33"/>
      <c r="D34" s="33"/>
      <c r="E34" s="8" t="s">
        <v>81</v>
      </c>
      <c r="F34" s="8" t="s">
        <v>26</v>
      </c>
      <c r="G34" s="34">
        <v>38218.19</v>
      </c>
      <c r="H34" s="31">
        <v>51652</v>
      </c>
      <c r="I34" s="31">
        <v>51652</v>
      </c>
      <c r="J34" s="34">
        <v>53265.03</v>
      </c>
      <c r="K34" s="31">
        <f t="shared" si="0"/>
        <v>139.37088595770757</v>
      </c>
      <c r="L34" s="31">
        <f t="shared" si="1"/>
        <v>103.12288004336713</v>
      </c>
    </row>
    <row r="35" spans="1:12" x14ac:dyDescent="0.25">
      <c r="A35" s="23"/>
      <c r="B35" s="8"/>
      <c r="C35" s="33"/>
      <c r="D35" s="33"/>
      <c r="E35" s="8" t="s">
        <v>82</v>
      </c>
      <c r="F35" s="8" t="s">
        <v>83</v>
      </c>
      <c r="G35" s="34">
        <v>67400.73</v>
      </c>
      <c r="H35" s="31">
        <v>136531</v>
      </c>
      <c r="I35" s="31">
        <v>136531</v>
      </c>
      <c r="J35" s="34">
        <v>103920.09</v>
      </c>
      <c r="K35" s="31">
        <f t="shared" si="0"/>
        <v>154.18243986378189</v>
      </c>
      <c r="L35" s="31">
        <f t="shared" si="1"/>
        <v>76.114647955409382</v>
      </c>
    </row>
    <row r="36" spans="1:12" ht="25.5" x14ac:dyDescent="0.25">
      <c r="A36" s="23"/>
      <c r="B36" s="8"/>
      <c r="C36" s="33"/>
      <c r="D36" s="84">
        <v>663</v>
      </c>
      <c r="E36" s="8"/>
      <c r="F36" s="8" t="s">
        <v>279</v>
      </c>
      <c r="G36" s="31">
        <f>G37</f>
        <v>9274.9</v>
      </c>
      <c r="H36" s="31">
        <f t="shared" ref="H36:J36" si="11">H37</f>
        <v>1000</v>
      </c>
      <c r="I36" s="31">
        <f t="shared" si="11"/>
        <v>1000</v>
      </c>
      <c r="J36" s="31">
        <f t="shared" si="11"/>
        <v>43807.34</v>
      </c>
      <c r="K36" s="31">
        <f t="shared" si="0"/>
        <v>472.32142664610939</v>
      </c>
      <c r="L36" s="31">
        <f t="shared" si="1"/>
        <v>4380.7339999999995</v>
      </c>
    </row>
    <row r="37" spans="1:12" x14ac:dyDescent="0.25">
      <c r="A37" s="23"/>
      <c r="B37" s="8"/>
      <c r="C37" s="33"/>
      <c r="D37" s="33"/>
      <c r="E37" s="8">
        <v>6631</v>
      </c>
      <c r="F37" s="8" t="s">
        <v>263</v>
      </c>
      <c r="G37" s="34">
        <v>9274.9</v>
      </c>
      <c r="H37" s="31">
        <v>1000</v>
      </c>
      <c r="I37" s="31">
        <v>1000</v>
      </c>
      <c r="J37" s="34">
        <v>43807.34</v>
      </c>
      <c r="K37" s="31">
        <f t="shared" si="0"/>
        <v>472.32142664610939</v>
      </c>
      <c r="L37" s="31">
        <f t="shared" si="1"/>
        <v>4380.7339999999995</v>
      </c>
    </row>
    <row r="38" spans="1:12" ht="25.5" x14ac:dyDescent="0.25">
      <c r="A38" s="23"/>
      <c r="B38" s="8"/>
      <c r="C38" s="84">
        <v>67</v>
      </c>
      <c r="D38" s="33"/>
      <c r="E38" s="8"/>
      <c r="F38" s="8" t="s">
        <v>247</v>
      </c>
      <c r="G38" s="31">
        <f>+G39</f>
        <v>603725.06000000006</v>
      </c>
      <c r="H38" s="31">
        <f>SUM(H39)</f>
        <v>654686</v>
      </c>
      <c r="I38" s="31">
        <f>SUM(I39)</f>
        <v>654686</v>
      </c>
      <c r="J38" s="31">
        <f t="shared" ref="J38" si="12">+J39</f>
        <v>640937.78</v>
      </c>
      <c r="K38" s="31">
        <f t="shared" si="0"/>
        <v>106.16385213494368</v>
      </c>
      <c r="L38" s="31">
        <f t="shared" si="1"/>
        <v>97.900028410566293</v>
      </c>
    </row>
    <row r="39" spans="1:12" ht="25.5" x14ac:dyDescent="0.25">
      <c r="A39" s="23"/>
      <c r="B39" s="8"/>
      <c r="C39" s="33"/>
      <c r="D39" s="8" t="s">
        <v>84</v>
      </c>
      <c r="E39" s="8"/>
      <c r="F39" s="8" t="s">
        <v>85</v>
      </c>
      <c r="G39" s="31">
        <f>G40</f>
        <v>603725.06000000006</v>
      </c>
      <c r="H39" s="31">
        <f>SUM(H40)</f>
        <v>654686</v>
      </c>
      <c r="I39" s="31">
        <f>SUM(I40)</f>
        <v>654686</v>
      </c>
      <c r="J39" s="31">
        <f>J40</f>
        <v>640937.78</v>
      </c>
      <c r="K39" s="31">
        <f t="shared" si="0"/>
        <v>106.16385213494368</v>
      </c>
      <c r="L39" s="31">
        <f t="shared" si="1"/>
        <v>97.900028410566293</v>
      </c>
    </row>
    <row r="40" spans="1:12" x14ac:dyDescent="0.25">
      <c r="A40" s="23"/>
      <c r="B40" s="8"/>
      <c r="C40" s="33"/>
      <c r="D40" s="33"/>
      <c r="E40" s="8" t="s">
        <v>86</v>
      </c>
      <c r="F40" s="8" t="s">
        <v>87</v>
      </c>
      <c r="G40" s="34">
        <v>603725.06000000006</v>
      </c>
      <c r="H40" s="31">
        <v>654686</v>
      </c>
      <c r="I40" s="31">
        <v>654686</v>
      </c>
      <c r="J40" s="34">
        <v>640937.78</v>
      </c>
      <c r="K40" s="31">
        <f t="shared" si="0"/>
        <v>106.16385213494368</v>
      </c>
      <c r="L40" s="31">
        <f t="shared" si="1"/>
        <v>97.900028410566293</v>
      </c>
    </row>
    <row r="41" spans="1:12" x14ac:dyDescent="0.25">
      <c r="A41" s="23"/>
      <c r="B41" s="8"/>
      <c r="C41" s="8" t="s">
        <v>88</v>
      </c>
      <c r="D41" s="33"/>
      <c r="E41" s="8"/>
      <c r="F41" s="8" t="s">
        <v>89</v>
      </c>
      <c r="G41" s="31">
        <f>G42+G44</f>
        <v>1831.23</v>
      </c>
      <c r="H41" s="31">
        <f t="shared" ref="H41:J41" si="13">H42+H44</f>
        <v>1050</v>
      </c>
      <c r="I41" s="31">
        <f t="shared" si="13"/>
        <v>1050</v>
      </c>
      <c r="J41" s="31">
        <f t="shared" si="13"/>
        <v>934.48</v>
      </c>
      <c r="K41" s="31">
        <f t="shared" si="0"/>
        <v>51.030181899597537</v>
      </c>
      <c r="L41" s="31">
        <f t="shared" si="1"/>
        <v>88.998095238095246</v>
      </c>
    </row>
    <row r="42" spans="1:12" x14ac:dyDescent="0.25">
      <c r="A42" s="23"/>
      <c r="B42" s="8"/>
      <c r="C42" s="33"/>
      <c r="D42" s="8">
        <v>681</v>
      </c>
      <c r="E42" s="8"/>
      <c r="F42" s="8" t="s">
        <v>270</v>
      </c>
      <c r="G42" s="31">
        <f>G43</f>
        <v>70</v>
      </c>
      <c r="H42" s="31">
        <f t="shared" ref="H42:J42" si="14">H43</f>
        <v>0</v>
      </c>
      <c r="I42" s="31">
        <f t="shared" si="14"/>
        <v>0</v>
      </c>
      <c r="J42" s="31">
        <f t="shared" si="14"/>
        <v>0</v>
      </c>
      <c r="K42" s="31">
        <f t="shared" si="0"/>
        <v>0</v>
      </c>
      <c r="L42" s="31">
        <v>0</v>
      </c>
    </row>
    <row r="43" spans="1:12" x14ac:dyDescent="0.25">
      <c r="A43" s="23"/>
      <c r="B43" s="8"/>
      <c r="C43" s="33"/>
      <c r="D43" s="8"/>
      <c r="E43" s="8">
        <v>6819</v>
      </c>
      <c r="F43" s="8" t="s">
        <v>270</v>
      </c>
      <c r="G43" s="31">
        <v>70</v>
      </c>
      <c r="H43" s="31">
        <v>0</v>
      </c>
      <c r="I43" s="31">
        <v>0</v>
      </c>
      <c r="J43" s="31">
        <v>0</v>
      </c>
      <c r="K43" s="31">
        <f t="shared" si="0"/>
        <v>0</v>
      </c>
      <c r="L43" s="31">
        <v>0</v>
      </c>
    </row>
    <row r="44" spans="1:12" x14ac:dyDescent="0.25">
      <c r="A44" s="23"/>
      <c r="B44" s="8"/>
      <c r="C44" s="33"/>
      <c r="D44" s="8">
        <v>683</v>
      </c>
      <c r="E44" s="8"/>
      <c r="F44" s="8" t="s">
        <v>90</v>
      </c>
      <c r="G44" s="31">
        <f>G45</f>
        <v>1761.23</v>
      </c>
      <c r="H44" s="31">
        <f t="shared" ref="H44:J44" si="15">H45</f>
        <v>1050</v>
      </c>
      <c r="I44" s="31">
        <f t="shared" si="15"/>
        <v>1050</v>
      </c>
      <c r="J44" s="31">
        <f t="shared" si="15"/>
        <v>934.48</v>
      </c>
      <c r="K44" s="31">
        <f t="shared" si="0"/>
        <v>53.058373977277242</v>
      </c>
      <c r="L44" s="31">
        <f t="shared" si="1"/>
        <v>88.998095238095246</v>
      </c>
    </row>
    <row r="45" spans="1:12" x14ac:dyDescent="0.25">
      <c r="A45" s="23"/>
      <c r="B45" s="99"/>
      <c r="C45" s="100"/>
      <c r="D45" s="100"/>
      <c r="E45" s="99" t="s">
        <v>91</v>
      </c>
      <c r="F45" s="99" t="s">
        <v>90</v>
      </c>
      <c r="G45" s="102">
        <v>1761.23</v>
      </c>
      <c r="H45" s="101">
        <v>1050</v>
      </c>
      <c r="I45" s="101">
        <v>1050</v>
      </c>
      <c r="J45" s="102">
        <v>934.48</v>
      </c>
      <c r="K45" s="31">
        <f t="shared" si="0"/>
        <v>53.058373977277242</v>
      </c>
      <c r="L45" s="31">
        <f t="shared" si="1"/>
        <v>88.998095238095246</v>
      </c>
    </row>
    <row r="46" spans="1:12" x14ac:dyDescent="0.25">
      <c r="A46" s="103"/>
      <c r="B46" s="8"/>
      <c r="C46" s="124">
        <v>69</v>
      </c>
      <c r="D46" s="33"/>
      <c r="E46" s="8"/>
      <c r="F46" s="8" t="s">
        <v>349</v>
      </c>
      <c r="G46" s="31">
        <v>0</v>
      </c>
      <c r="H46" s="31">
        <f t="shared" ref="H46:I47" si="16">SUM(H47)</f>
        <v>0</v>
      </c>
      <c r="I46" s="31">
        <f t="shared" si="16"/>
        <v>0</v>
      </c>
      <c r="J46" s="34"/>
      <c r="K46" s="31">
        <v>0</v>
      </c>
      <c r="L46" s="31" t="e">
        <f t="shared" si="1"/>
        <v>#DIV/0!</v>
      </c>
    </row>
    <row r="47" spans="1:12" x14ac:dyDescent="0.25">
      <c r="A47" s="103"/>
      <c r="B47" s="8"/>
      <c r="C47" s="33"/>
      <c r="D47" s="84">
        <v>691</v>
      </c>
      <c r="E47" s="8"/>
      <c r="F47" s="8" t="s">
        <v>350</v>
      </c>
      <c r="G47" s="31">
        <v>0</v>
      </c>
      <c r="H47" s="31">
        <f t="shared" si="16"/>
        <v>0</v>
      </c>
      <c r="I47" s="31">
        <f t="shared" si="16"/>
        <v>0</v>
      </c>
      <c r="J47" s="34"/>
      <c r="K47" s="31">
        <v>0</v>
      </c>
      <c r="L47" s="31">
        <v>0</v>
      </c>
    </row>
    <row r="48" spans="1:12" x14ac:dyDescent="0.25">
      <c r="A48" s="103"/>
      <c r="B48" s="8"/>
      <c r="C48" s="33"/>
      <c r="D48" s="33"/>
      <c r="E48" s="8">
        <v>6911</v>
      </c>
      <c r="F48" s="8" t="s">
        <v>351</v>
      </c>
      <c r="G48" s="31">
        <v>0</v>
      </c>
      <c r="H48" s="31">
        <v>0</v>
      </c>
      <c r="I48" s="31">
        <v>0</v>
      </c>
      <c r="J48" s="34"/>
      <c r="K48" s="31">
        <v>0</v>
      </c>
      <c r="L48" s="31">
        <v>0</v>
      </c>
    </row>
    <row r="49" spans="1:12" x14ac:dyDescent="0.25">
      <c r="A49" s="103"/>
      <c r="B49" s="8">
        <v>7</v>
      </c>
      <c r="C49" s="33"/>
      <c r="D49" s="33"/>
      <c r="E49" s="8"/>
      <c r="F49" s="8" t="s">
        <v>316</v>
      </c>
      <c r="G49" s="31">
        <f t="shared" ref="G49:I50" si="17">SUM(G50)</f>
        <v>3160.6</v>
      </c>
      <c r="H49" s="31">
        <f t="shared" si="17"/>
        <v>3250</v>
      </c>
      <c r="I49" s="31">
        <f t="shared" si="17"/>
        <v>3250</v>
      </c>
      <c r="J49" s="34">
        <f>J50</f>
        <v>0</v>
      </c>
      <c r="K49" s="31">
        <f t="shared" si="0"/>
        <v>0</v>
      </c>
      <c r="L49" s="31">
        <f t="shared" si="1"/>
        <v>0</v>
      </c>
    </row>
    <row r="50" spans="1:12" x14ac:dyDescent="0.25">
      <c r="A50" s="103"/>
      <c r="B50" s="8"/>
      <c r="C50" s="84">
        <v>72</v>
      </c>
      <c r="D50" s="33"/>
      <c r="E50" s="8"/>
      <c r="F50" s="8" t="s">
        <v>315</v>
      </c>
      <c r="G50" s="31">
        <f t="shared" si="17"/>
        <v>3160.6</v>
      </c>
      <c r="H50" s="31">
        <f t="shared" si="17"/>
        <v>3250</v>
      </c>
      <c r="I50" s="31">
        <f t="shared" si="17"/>
        <v>3250</v>
      </c>
      <c r="J50" s="34">
        <f>J51</f>
        <v>0</v>
      </c>
      <c r="K50" s="31">
        <f t="shared" si="0"/>
        <v>0</v>
      </c>
      <c r="L50" s="31">
        <f t="shared" si="1"/>
        <v>0</v>
      </c>
    </row>
    <row r="51" spans="1:12" x14ac:dyDescent="0.25">
      <c r="A51" s="103"/>
      <c r="B51" s="8"/>
      <c r="C51" s="33"/>
      <c r="D51" s="84">
        <v>723</v>
      </c>
      <c r="E51" s="8"/>
      <c r="F51" s="8" t="s">
        <v>314</v>
      </c>
      <c r="G51" s="31">
        <f>SUM(G52:G53)</f>
        <v>3160.6</v>
      </c>
      <c r="H51" s="31">
        <f>SUM(H52:H53)</f>
        <v>3250</v>
      </c>
      <c r="I51" s="31">
        <f>SUM(I52:I53)</f>
        <v>3250</v>
      </c>
      <c r="J51" s="34">
        <f>J52+J53</f>
        <v>0</v>
      </c>
      <c r="K51" s="31">
        <f t="shared" si="0"/>
        <v>0</v>
      </c>
      <c r="L51" s="31">
        <f t="shared" si="1"/>
        <v>0</v>
      </c>
    </row>
    <row r="52" spans="1:12" x14ac:dyDescent="0.25">
      <c r="A52" s="103"/>
      <c r="B52" s="8"/>
      <c r="C52" s="33"/>
      <c r="D52" s="33"/>
      <c r="E52" s="8">
        <v>7231</v>
      </c>
      <c r="F52" s="8" t="s">
        <v>313</v>
      </c>
      <c r="G52" s="34">
        <v>145.6</v>
      </c>
      <c r="H52" s="31">
        <v>0</v>
      </c>
      <c r="I52" s="31">
        <v>0</v>
      </c>
      <c r="J52" s="34"/>
      <c r="K52" s="31">
        <f t="shared" si="0"/>
        <v>0</v>
      </c>
      <c r="L52" s="31">
        <v>0</v>
      </c>
    </row>
    <row r="53" spans="1:12" x14ac:dyDescent="0.25">
      <c r="A53" s="23"/>
      <c r="B53" s="8"/>
      <c r="C53" s="33"/>
      <c r="D53" s="33"/>
      <c r="E53" s="8">
        <v>7233</v>
      </c>
      <c r="F53" s="8" t="s">
        <v>276</v>
      </c>
      <c r="G53" s="34">
        <v>3015</v>
      </c>
      <c r="H53" s="31">
        <v>3250</v>
      </c>
      <c r="I53" s="31">
        <v>3250</v>
      </c>
      <c r="J53" s="34"/>
      <c r="K53" s="31">
        <f t="shared" ref="K53" si="18">J53/G53*100</f>
        <v>0</v>
      </c>
      <c r="L53" s="31">
        <f t="shared" ref="L53" si="19">J53/I53*100</f>
        <v>0</v>
      </c>
    </row>
    <row r="54" spans="1:12" ht="36.75" customHeight="1" x14ac:dyDescent="0.25">
      <c r="B54" s="137" t="s">
        <v>6</v>
      </c>
      <c r="C54" s="138"/>
      <c r="D54" s="138"/>
      <c r="E54" s="138"/>
      <c r="F54" s="139"/>
      <c r="G54" s="18" t="s">
        <v>329</v>
      </c>
      <c r="H54" s="18" t="s">
        <v>344</v>
      </c>
      <c r="I54" s="18" t="s">
        <v>345</v>
      </c>
      <c r="J54" s="18" t="s">
        <v>346</v>
      </c>
      <c r="K54" s="18" t="s">
        <v>18</v>
      </c>
      <c r="L54" s="18" t="s">
        <v>42</v>
      </c>
    </row>
    <row r="55" spans="1:12" x14ac:dyDescent="0.25">
      <c r="B55" s="152">
        <v>1</v>
      </c>
      <c r="C55" s="153"/>
      <c r="D55" s="153"/>
      <c r="E55" s="153"/>
      <c r="F55" s="154"/>
      <c r="G55" s="19">
        <v>2</v>
      </c>
      <c r="H55" s="19">
        <v>3</v>
      </c>
      <c r="I55" s="19">
        <v>4</v>
      </c>
      <c r="J55" s="19">
        <v>5</v>
      </c>
      <c r="K55" s="19" t="s">
        <v>31</v>
      </c>
      <c r="L55" s="19" t="s">
        <v>32</v>
      </c>
    </row>
    <row r="56" spans="1:12" x14ac:dyDescent="0.25">
      <c r="B56" s="56"/>
      <c r="C56" s="56"/>
      <c r="D56" s="56"/>
      <c r="E56" s="56"/>
      <c r="F56" s="49" t="s">
        <v>40</v>
      </c>
      <c r="G56" s="46">
        <f>G57+G115</f>
        <v>1520974.08</v>
      </c>
      <c r="H56" s="46">
        <f>H57+H115</f>
        <v>1928051</v>
      </c>
      <c r="I56" s="46">
        <f>I57+I115</f>
        <v>1928051</v>
      </c>
      <c r="J56" s="46">
        <f>J57+J115</f>
        <v>1619237.71</v>
      </c>
      <c r="K56" s="59">
        <f>J56/G56*100</f>
        <v>106.46057229325039</v>
      </c>
      <c r="L56" s="59">
        <f>J56/I56*100</f>
        <v>83.983136856857001</v>
      </c>
    </row>
    <row r="57" spans="1:12" x14ac:dyDescent="0.25">
      <c r="B57" s="58">
        <v>3</v>
      </c>
      <c r="C57" s="58"/>
      <c r="D57" s="33"/>
      <c r="E57" s="33"/>
      <c r="F57" s="57" t="s">
        <v>3</v>
      </c>
      <c r="G57" s="47">
        <f>G58+G65+G98+G106</f>
        <v>967330.79999999993</v>
      </c>
      <c r="H57" s="47">
        <f>H58+H65+H98+H106+H109</f>
        <v>1327197</v>
      </c>
      <c r="I57" s="47">
        <f>I58+I65+I98+I106+I109</f>
        <v>1327197</v>
      </c>
      <c r="J57" s="47">
        <f>J58+J65+J98+J106+J109</f>
        <v>1218182.81</v>
      </c>
      <c r="K57" s="50">
        <f t="shared" ref="K57:K120" si="20">J57/G57*100</f>
        <v>125.93239148386468</v>
      </c>
      <c r="L57" s="50">
        <f t="shared" ref="L57:L120" si="21">J57/I57*100</f>
        <v>91.786133482821313</v>
      </c>
    </row>
    <row r="58" spans="1:12" x14ac:dyDescent="0.25">
      <c r="B58" s="51"/>
      <c r="C58" s="52">
        <v>31</v>
      </c>
      <c r="D58" s="33"/>
      <c r="E58" s="33"/>
      <c r="F58" s="57" t="s">
        <v>4</v>
      </c>
      <c r="G58" s="47">
        <f>G59+G61+G63</f>
        <v>713511.92</v>
      </c>
      <c r="H58" s="47">
        <f>H59+H61+H63</f>
        <v>833049</v>
      </c>
      <c r="I58" s="47">
        <f>I59+I61+I63</f>
        <v>833049</v>
      </c>
      <c r="J58" s="47">
        <f t="shared" ref="J58" si="22">J59+J61+J63</f>
        <v>785171.17999999993</v>
      </c>
      <c r="K58" s="50">
        <f t="shared" si="20"/>
        <v>110.04317629339673</v>
      </c>
      <c r="L58" s="50">
        <f t="shared" si="21"/>
        <v>94.252700621452036</v>
      </c>
    </row>
    <row r="59" spans="1:12" x14ac:dyDescent="0.25">
      <c r="B59" s="51"/>
      <c r="C59" s="33"/>
      <c r="D59" s="52">
        <v>311</v>
      </c>
      <c r="E59" s="56"/>
      <c r="F59" s="51" t="s">
        <v>27</v>
      </c>
      <c r="G59" s="42">
        <f>G60</f>
        <v>593417.64</v>
      </c>
      <c r="H59" s="42">
        <f t="shared" ref="H59:J59" si="23">H60</f>
        <v>698926</v>
      </c>
      <c r="I59" s="42">
        <f t="shared" si="23"/>
        <v>698926</v>
      </c>
      <c r="J59" s="42">
        <f t="shared" si="23"/>
        <v>659691.94999999995</v>
      </c>
      <c r="K59" s="50">
        <f t="shared" si="20"/>
        <v>111.16824063403305</v>
      </c>
      <c r="L59" s="50">
        <f t="shared" si="21"/>
        <v>94.386523036773568</v>
      </c>
    </row>
    <row r="60" spans="1:12" x14ac:dyDescent="0.25">
      <c r="B60" s="51"/>
      <c r="C60" s="33"/>
      <c r="D60" s="33"/>
      <c r="E60" s="52">
        <v>3111</v>
      </c>
      <c r="F60" s="51" t="s">
        <v>28</v>
      </c>
      <c r="G60" s="42">
        <v>593417.64</v>
      </c>
      <c r="H60" s="42">
        <v>698926</v>
      </c>
      <c r="I60" s="42">
        <v>698926</v>
      </c>
      <c r="J60" s="42">
        <v>659691.94999999995</v>
      </c>
      <c r="K60" s="50">
        <f t="shared" si="20"/>
        <v>111.16824063403305</v>
      </c>
      <c r="L60" s="50">
        <f t="shared" si="21"/>
        <v>94.386523036773568</v>
      </c>
    </row>
    <row r="61" spans="1:12" x14ac:dyDescent="0.25">
      <c r="B61" s="51"/>
      <c r="C61" s="33"/>
      <c r="D61" s="52" t="s">
        <v>145</v>
      </c>
      <c r="E61" s="56"/>
      <c r="F61" s="51" t="s">
        <v>146</v>
      </c>
      <c r="G61" s="42">
        <f>G62</f>
        <v>20115</v>
      </c>
      <c r="H61" s="42">
        <f t="shared" ref="H61:J61" si="24">H62</f>
        <v>27434</v>
      </c>
      <c r="I61" s="42">
        <f t="shared" si="24"/>
        <v>27434</v>
      </c>
      <c r="J61" s="42">
        <f t="shared" si="24"/>
        <v>17920</v>
      </c>
      <c r="K61" s="50">
        <f t="shared" si="20"/>
        <v>89.087745463584383</v>
      </c>
      <c r="L61" s="50">
        <f t="shared" si="21"/>
        <v>65.320405336443827</v>
      </c>
    </row>
    <row r="62" spans="1:12" x14ac:dyDescent="0.25">
      <c r="B62" s="51"/>
      <c r="C62" s="33"/>
      <c r="D62" s="33"/>
      <c r="E62" s="52" t="s">
        <v>147</v>
      </c>
      <c r="F62" s="51" t="s">
        <v>146</v>
      </c>
      <c r="G62" s="42">
        <v>20115</v>
      </c>
      <c r="H62" s="42">
        <v>27434</v>
      </c>
      <c r="I62" s="42">
        <v>27434</v>
      </c>
      <c r="J62" s="42">
        <v>17920</v>
      </c>
      <c r="K62" s="50">
        <f t="shared" si="20"/>
        <v>89.087745463584383</v>
      </c>
      <c r="L62" s="50">
        <f t="shared" si="21"/>
        <v>65.320405336443827</v>
      </c>
    </row>
    <row r="63" spans="1:12" x14ac:dyDescent="0.25">
      <c r="B63" s="51"/>
      <c r="C63" s="33"/>
      <c r="D63" s="52">
        <v>313</v>
      </c>
      <c r="E63" s="56"/>
      <c r="F63" s="51" t="s">
        <v>148</v>
      </c>
      <c r="G63" s="53">
        <f>G64</f>
        <v>99979.28</v>
      </c>
      <c r="H63" s="53">
        <f t="shared" ref="H63:J63" si="25">H64</f>
        <v>106689</v>
      </c>
      <c r="I63" s="53">
        <f t="shared" si="25"/>
        <v>106689</v>
      </c>
      <c r="J63" s="53">
        <f t="shared" si="25"/>
        <v>107559.23</v>
      </c>
      <c r="K63" s="50">
        <f t="shared" si="20"/>
        <v>107.58152089112865</v>
      </c>
      <c r="L63" s="50">
        <f t="shared" si="21"/>
        <v>100.81566984412638</v>
      </c>
    </row>
    <row r="64" spans="1:12" x14ac:dyDescent="0.25">
      <c r="B64" s="51"/>
      <c r="C64" s="33"/>
      <c r="D64" s="33"/>
      <c r="E64" s="52">
        <v>3132</v>
      </c>
      <c r="F64" s="51" t="s">
        <v>149</v>
      </c>
      <c r="G64" s="53">
        <v>99979.28</v>
      </c>
      <c r="H64" s="53">
        <v>106689</v>
      </c>
      <c r="I64" s="53">
        <v>106689</v>
      </c>
      <c r="J64" s="53">
        <v>107559.23</v>
      </c>
      <c r="K64" s="50">
        <f t="shared" si="20"/>
        <v>107.58152089112865</v>
      </c>
      <c r="L64" s="50">
        <f t="shared" si="21"/>
        <v>100.81566984412638</v>
      </c>
    </row>
    <row r="65" spans="2:12" x14ac:dyDescent="0.25">
      <c r="B65" s="51"/>
      <c r="C65" s="52">
        <v>32</v>
      </c>
      <c r="D65" s="33"/>
      <c r="E65" s="56"/>
      <c r="F65" s="57" t="s">
        <v>11</v>
      </c>
      <c r="G65" s="42">
        <f>G66+G71+G78+G88+G90</f>
        <v>248751.98</v>
      </c>
      <c r="H65" s="42">
        <f>H66+H71+H78+H88+H90</f>
        <v>448065</v>
      </c>
      <c r="I65" s="42">
        <f>I66+I71+I78+I88+I90</f>
        <v>448065</v>
      </c>
      <c r="J65" s="42">
        <f t="shared" ref="J65" si="26">J66+J71+J78+J88+J90</f>
        <v>390203.02999999997</v>
      </c>
      <c r="K65" s="50">
        <f t="shared" si="20"/>
        <v>156.86429109026588</v>
      </c>
      <c r="L65" s="50">
        <f t="shared" si="21"/>
        <v>87.086255342416834</v>
      </c>
    </row>
    <row r="66" spans="2:12" x14ac:dyDescent="0.25">
      <c r="B66" s="51"/>
      <c r="C66" s="33"/>
      <c r="D66" s="52">
        <v>321</v>
      </c>
      <c r="E66" s="56"/>
      <c r="F66" s="51" t="s">
        <v>29</v>
      </c>
      <c r="G66" s="42">
        <f>G67+G68+G69+G70</f>
        <v>23810.629999999997</v>
      </c>
      <c r="H66" s="42">
        <f t="shared" ref="H66:J66" si="27">H67+H68+H69+H70</f>
        <v>45553</v>
      </c>
      <c r="I66" s="42">
        <f t="shared" si="27"/>
        <v>45553</v>
      </c>
      <c r="J66" s="42">
        <f t="shared" si="27"/>
        <v>28786.91</v>
      </c>
      <c r="K66" s="50">
        <f t="shared" si="20"/>
        <v>120.89940501364308</v>
      </c>
      <c r="L66" s="50">
        <f t="shared" si="21"/>
        <v>63.19432309617369</v>
      </c>
    </row>
    <row r="67" spans="2:12" x14ac:dyDescent="0.25">
      <c r="B67" s="51"/>
      <c r="C67" s="33"/>
      <c r="D67" s="33"/>
      <c r="E67" s="52" t="s">
        <v>150</v>
      </c>
      <c r="F67" s="51" t="s">
        <v>30</v>
      </c>
      <c r="G67" s="42">
        <v>742.26</v>
      </c>
      <c r="H67" s="42">
        <v>17560</v>
      </c>
      <c r="I67" s="42">
        <v>17560</v>
      </c>
      <c r="J67" s="42">
        <v>6526.7</v>
      </c>
      <c r="K67" s="50">
        <f t="shared" si="20"/>
        <v>879.30105353919112</v>
      </c>
      <c r="L67" s="50">
        <f t="shared" si="21"/>
        <v>37.167995444191341</v>
      </c>
    </row>
    <row r="68" spans="2:12" x14ac:dyDescent="0.25">
      <c r="B68" s="51"/>
      <c r="C68" s="33"/>
      <c r="D68" s="33"/>
      <c r="E68" s="52" t="s">
        <v>151</v>
      </c>
      <c r="F68" s="54" t="s">
        <v>152</v>
      </c>
      <c r="G68" s="42">
        <v>22224.37</v>
      </c>
      <c r="H68" s="42">
        <v>22386</v>
      </c>
      <c r="I68" s="42">
        <v>22386</v>
      </c>
      <c r="J68" s="42">
        <v>21995.21</v>
      </c>
      <c r="K68" s="50">
        <f t="shared" si="20"/>
        <v>98.968879657781073</v>
      </c>
      <c r="L68" s="50">
        <f t="shared" si="21"/>
        <v>98.254310729920476</v>
      </c>
    </row>
    <row r="69" spans="2:12" x14ac:dyDescent="0.25">
      <c r="B69" s="51"/>
      <c r="C69" s="33"/>
      <c r="D69" s="33"/>
      <c r="E69" s="52" t="s">
        <v>153</v>
      </c>
      <c r="F69" s="54" t="s">
        <v>154</v>
      </c>
      <c r="G69" s="42">
        <v>844</v>
      </c>
      <c r="H69" s="42">
        <v>3498</v>
      </c>
      <c r="I69" s="42">
        <v>3498</v>
      </c>
      <c r="J69" s="42">
        <v>265</v>
      </c>
      <c r="K69" s="50">
        <f t="shared" si="20"/>
        <v>31.398104265402843</v>
      </c>
      <c r="L69" s="50">
        <f t="shared" si="21"/>
        <v>7.5757575757575761</v>
      </c>
    </row>
    <row r="70" spans="2:12" x14ac:dyDescent="0.25">
      <c r="B70" s="51"/>
      <c r="C70" s="33"/>
      <c r="D70" s="33"/>
      <c r="E70" s="52" t="s">
        <v>280</v>
      </c>
      <c r="F70" s="54" t="s">
        <v>281</v>
      </c>
      <c r="G70" s="42">
        <v>0</v>
      </c>
      <c r="H70" s="42">
        <v>2109</v>
      </c>
      <c r="I70" s="42">
        <v>2109</v>
      </c>
      <c r="J70" s="42">
        <v>0</v>
      </c>
      <c r="K70" s="50">
        <v>0</v>
      </c>
      <c r="L70" s="50">
        <f t="shared" si="21"/>
        <v>0</v>
      </c>
    </row>
    <row r="71" spans="2:12" x14ac:dyDescent="0.25">
      <c r="B71" s="51"/>
      <c r="C71" s="33"/>
      <c r="D71" s="52">
        <v>322</v>
      </c>
      <c r="E71" s="56"/>
      <c r="F71" s="51" t="s">
        <v>155</v>
      </c>
      <c r="G71" s="55">
        <f>G72+G73+G74+G75+G76+G77</f>
        <v>55878.9</v>
      </c>
      <c r="H71" s="55">
        <f t="shared" ref="H71:J71" si="28">H72+H73+H74+H75+H76+H77</f>
        <v>54672</v>
      </c>
      <c r="I71" s="55">
        <f t="shared" ref="I71" si="29">I72+I73+I74+I75+I76+I77</f>
        <v>54672</v>
      </c>
      <c r="J71" s="55">
        <f t="shared" si="28"/>
        <v>36798.269999999997</v>
      </c>
      <c r="K71" s="50">
        <f t="shared" si="20"/>
        <v>65.853604849057518</v>
      </c>
      <c r="L71" s="50">
        <f t="shared" si="21"/>
        <v>67.307341966637395</v>
      </c>
    </row>
    <row r="72" spans="2:12" x14ac:dyDescent="0.25">
      <c r="B72" s="51"/>
      <c r="C72" s="33"/>
      <c r="D72" s="33"/>
      <c r="E72" s="52" t="s">
        <v>156</v>
      </c>
      <c r="F72" s="51" t="s">
        <v>157</v>
      </c>
      <c r="G72" s="55">
        <v>5878.34</v>
      </c>
      <c r="H72" s="55">
        <v>5046</v>
      </c>
      <c r="I72" s="55">
        <v>5046</v>
      </c>
      <c r="J72" s="55">
        <v>2888.23</v>
      </c>
      <c r="K72" s="50">
        <f t="shared" si="20"/>
        <v>49.133428825144513</v>
      </c>
      <c r="L72" s="50">
        <f t="shared" si="21"/>
        <v>57.238010305192233</v>
      </c>
    </row>
    <row r="73" spans="2:12" x14ac:dyDescent="0.25">
      <c r="B73" s="51"/>
      <c r="C73" s="33"/>
      <c r="D73" s="33"/>
      <c r="E73" s="52" t="s">
        <v>158</v>
      </c>
      <c r="F73" s="51" t="s">
        <v>159</v>
      </c>
      <c r="G73" s="55">
        <v>10879.09</v>
      </c>
      <c r="H73" s="55">
        <v>3982</v>
      </c>
      <c r="I73" s="55">
        <v>3982</v>
      </c>
      <c r="J73" s="55">
        <v>1371.25</v>
      </c>
      <c r="K73" s="50">
        <f t="shared" si="20"/>
        <v>12.604454968200466</v>
      </c>
      <c r="L73" s="50">
        <f t="shared" si="21"/>
        <v>34.43621295831241</v>
      </c>
    </row>
    <row r="74" spans="2:12" x14ac:dyDescent="0.25">
      <c r="B74" s="51"/>
      <c r="C74" s="33"/>
      <c r="D74" s="33"/>
      <c r="E74" s="52" t="s">
        <v>160</v>
      </c>
      <c r="F74" s="51" t="s">
        <v>161</v>
      </c>
      <c r="G74" s="55">
        <v>23671.35</v>
      </c>
      <c r="H74" s="55">
        <v>28131</v>
      </c>
      <c r="I74" s="55">
        <v>28131</v>
      </c>
      <c r="J74" s="55">
        <v>25673.42</v>
      </c>
      <c r="K74" s="50">
        <f t="shared" si="20"/>
        <v>108.45777701736488</v>
      </c>
      <c r="L74" s="50">
        <f t="shared" si="21"/>
        <v>91.263801500124401</v>
      </c>
    </row>
    <row r="75" spans="2:12" x14ac:dyDescent="0.25">
      <c r="B75" s="51"/>
      <c r="C75" s="33"/>
      <c r="D75" s="33"/>
      <c r="E75" s="52" t="s">
        <v>162</v>
      </c>
      <c r="F75" s="54" t="s">
        <v>163</v>
      </c>
      <c r="G75" s="55">
        <v>7837.32</v>
      </c>
      <c r="H75" s="55">
        <v>9001</v>
      </c>
      <c r="I75" s="55">
        <v>9001</v>
      </c>
      <c r="J75" s="55">
        <v>4584.7700000000004</v>
      </c>
      <c r="K75" s="50">
        <f t="shared" si="20"/>
        <v>58.499206361358226</v>
      </c>
      <c r="L75" s="50">
        <f t="shared" si="21"/>
        <v>50.936229307854688</v>
      </c>
    </row>
    <row r="76" spans="2:12" x14ac:dyDescent="0.25">
      <c r="B76" s="51"/>
      <c r="C76" s="33"/>
      <c r="D76" s="33"/>
      <c r="E76" s="52" t="s">
        <v>164</v>
      </c>
      <c r="F76" s="54" t="s">
        <v>165</v>
      </c>
      <c r="G76" s="55">
        <v>929</v>
      </c>
      <c r="H76" s="55">
        <v>3006</v>
      </c>
      <c r="I76" s="55">
        <v>3006</v>
      </c>
      <c r="J76" s="55">
        <v>280.60000000000002</v>
      </c>
      <c r="K76" s="50">
        <f t="shared" si="20"/>
        <v>30.204520990312169</v>
      </c>
      <c r="L76" s="50">
        <f t="shared" si="21"/>
        <v>9.3346640053226881</v>
      </c>
    </row>
    <row r="77" spans="2:12" x14ac:dyDescent="0.25">
      <c r="B77" s="51"/>
      <c r="C77" s="33"/>
      <c r="D77" s="33"/>
      <c r="E77" s="52" t="s">
        <v>166</v>
      </c>
      <c r="F77" s="54" t="s">
        <v>167</v>
      </c>
      <c r="G77" s="55">
        <v>6683.8</v>
      </c>
      <c r="H77" s="55">
        <v>5506</v>
      </c>
      <c r="I77" s="55">
        <v>5506</v>
      </c>
      <c r="J77" s="55">
        <v>2000</v>
      </c>
      <c r="K77" s="50">
        <f t="shared" si="20"/>
        <v>29.923097639067599</v>
      </c>
      <c r="L77" s="50">
        <f t="shared" si="21"/>
        <v>36.32401017072285</v>
      </c>
    </row>
    <row r="78" spans="2:12" x14ac:dyDescent="0.25">
      <c r="B78" s="51"/>
      <c r="C78" s="33"/>
      <c r="D78" s="52">
        <v>323</v>
      </c>
      <c r="E78" s="56"/>
      <c r="F78" s="51" t="s">
        <v>168</v>
      </c>
      <c r="G78" s="55">
        <f>G79+G80+G81+G82+G83+G84+G85+G86+G87</f>
        <v>155397.55000000002</v>
      </c>
      <c r="H78" s="55">
        <f t="shared" ref="H78" si="30">H79+H80+H81+H82+H83+H84+H85+H86+H87</f>
        <v>330857</v>
      </c>
      <c r="I78" s="55">
        <f t="shared" ref="I78" si="31">I79+I80+I81+I82+I83+I84+I85+I86+I87</f>
        <v>330857</v>
      </c>
      <c r="J78" s="55">
        <f>J79+J80+J81+J82+J83+J84+J85+J86+J87</f>
        <v>314956.63</v>
      </c>
      <c r="K78" s="50">
        <f t="shared" si="20"/>
        <v>202.67798945350165</v>
      </c>
      <c r="L78" s="50">
        <f t="shared" si="21"/>
        <v>95.194186612343103</v>
      </c>
    </row>
    <row r="79" spans="2:12" x14ac:dyDescent="0.25">
      <c r="B79" s="51"/>
      <c r="C79" s="33"/>
      <c r="D79" s="33"/>
      <c r="E79" s="52" t="s">
        <v>169</v>
      </c>
      <c r="F79" s="51" t="s">
        <v>170</v>
      </c>
      <c r="G79" s="42">
        <v>5845.07</v>
      </c>
      <c r="H79" s="42">
        <v>12647</v>
      </c>
      <c r="I79" s="42">
        <v>12647</v>
      </c>
      <c r="J79" s="42">
        <v>6273.14</v>
      </c>
      <c r="K79" s="50">
        <f t="shared" si="20"/>
        <v>107.3236077583331</v>
      </c>
      <c r="L79" s="50">
        <f t="shared" si="21"/>
        <v>49.60180279908279</v>
      </c>
    </row>
    <row r="80" spans="2:12" x14ac:dyDescent="0.25">
      <c r="B80" s="51"/>
      <c r="C80" s="33"/>
      <c r="D80" s="33"/>
      <c r="E80" s="52" t="s">
        <v>171</v>
      </c>
      <c r="F80" s="51" t="s">
        <v>172</v>
      </c>
      <c r="G80" s="42">
        <v>7702.4</v>
      </c>
      <c r="H80" s="42">
        <v>12349</v>
      </c>
      <c r="I80" s="42">
        <v>12349</v>
      </c>
      <c r="J80" s="42">
        <v>8356.7999999999993</v>
      </c>
      <c r="K80" s="50">
        <f t="shared" si="20"/>
        <v>108.49605317823017</v>
      </c>
      <c r="L80" s="50">
        <f t="shared" si="21"/>
        <v>67.671876265284638</v>
      </c>
    </row>
    <row r="81" spans="2:12" x14ac:dyDescent="0.25">
      <c r="B81" s="51"/>
      <c r="C81" s="33"/>
      <c r="D81" s="33"/>
      <c r="E81" s="52">
        <v>3233</v>
      </c>
      <c r="F81" s="51" t="s">
        <v>173</v>
      </c>
      <c r="G81" s="42">
        <v>9660.9</v>
      </c>
      <c r="H81" s="42">
        <v>6218</v>
      </c>
      <c r="I81" s="42">
        <v>6218</v>
      </c>
      <c r="J81" s="42">
        <v>14234.53</v>
      </c>
      <c r="K81" s="50">
        <f t="shared" si="20"/>
        <v>147.341655539339</v>
      </c>
      <c r="L81" s="50">
        <f t="shared" si="21"/>
        <v>228.9245738179479</v>
      </c>
    </row>
    <row r="82" spans="2:12" x14ac:dyDescent="0.25">
      <c r="B82" s="51"/>
      <c r="C82" s="33"/>
      <c r="D82" s="33"/>
      <c r="E82" s="52" t="s">
        <v>174</v>
      </c>
      <c r="F82" s="51" t="s">
        <v>175</v>
      </c>
      <c r="G82" s="42">
        <v>3507.37</v>
      </c>
      <c r="H82" s="42">
        <v>8085</v>
      </c>
      <c r="I82" s="42">
        <v>8085</v>
      </c>
      <c r="J82" s="42">
        <v>2757.12</v>
      </c>
      <c r="K82" s="50">
        <f t="shared" si="20"/>
        <v>78.609328357145088</v>
      </c>
      <c r="L82" s="50">
        <f t="shared" si="21"/>
        <v>34.101669758812612</v>
      </c>
    </row>
    <row r="83" spans="2:12" x14ac:dyDescent="0.25">
      <c r="B83" s="51"/>
      <c r="C83" s="33"/>
      <c r="D83" s="33"/>
      <c r="E83" s="52">
        <v>3235</v>
      </c>
      <c r="F83" s="51" t="s">
        <v>176</v>
      </c>
      <c r="G83" s="42">
        <v>400</v>
      </c>
      <c r="H83" s="42">
        <v>1991</v>
      </c>
      <c r="I83" s="42">
        <v>1991</v>
      </c>
      <c r="J83" s="42">
        <v>900</v>
      </c>
      <c r="K83" s="50">
        <f t="shared" si="20"/>
        <v>225</v>
      </c>
      <c r="L83" s="50">
        <f t="shared" si="21"/>
        <v>45.203415369161227</v>
      </c>
    </row>
    <row r="84" spans="2:12" x14ac:dyDescent="0.25">
      <c r="B84" s="51"/>
      <c r="C84" s="33"/>
      <c r="D84" s="33"/>
      <c r="E84" s="52">
        <v>3236</v>
      </c>
      <c r="F84" s="51" t="s">
        <v>177</v>
      </c>
      <c r="G84" s="42">
        <v>1327.25</v>
      </c>
      <c r="H84" s="42">
        <v>9895</v>
      </c>
      <c r="I84" s="42">
        <v>9895</v>
      </c>
      <c r="J84" s="42">
        <v>0</v>
      </c>
      <c r="K84" s="50">
        <f t="shared" si="20"/>
        <v>0</v>
      </c>
      <c r="L84" s="50">
        <f t="shared" si="21"/>
        <v>0</v>
      </c>
    </row>
    <row r="85" spans="2:12" x14ac:dyDescent="0.25">
      <c r="B85" s="51"/>
      <c r="C85" s="33"/>
      <c r="D85" s="33"/>
      <c r="E85" s="52">
        <v>3237</v>
      </c>
      <c r="F85" s="51" t="s">
        <v>178</v>
      </c>
      <c r="G85" s="42">
        <v>106233.21</v>
      </c>
      <c r="H85" s="42">
        <v>244040</v>
      </c>
      <c r="I85" s="42">
        <v>244040</v>
      </c>
      <c r="J85" s="42">
        <v>257480.8</v>
      </c>
      <c r="K85" s="50">
        <f t="shared" si="20"/>
        <v>242.37317125219127</v>
      </c>
      <c r="L85" s="50">
        <f t="shared" si="21"/>
        <v>105.50762170136043</v>
      </c>
    </row>
    <row r="86" spans="2:12" x14ac:dyDescent="0.25">
      <c r="B86" s="51"/>
      <c r="C86" s="33"/>
      <c r="D86" s="33"/>
      <c r="E86" s="52" t="s">
        <v>179</v>
      </c>
      <c r="F86" s="51" t="s">
        <v>180</v>
      </c>
      <c r="G86" s="42">
        <v>19126.45</v>
      </c>
      <c r="H86" s="42">
        <v>10211</v>
      </c>
      <c r="I86" s="42">
        <v>10211</v>
      </c>
      <c r="J86" s="42">
        <v>6845.46</v>
      </c>
      <c r="K86" s="50">
        <f t="shared" si="20"/>
        <v>35.790541370719602</v>
      </c>
      <c r="L86" s="50">
        <f t="shared" si="21"/>
        <v>67.040054842816559</v>
      </c>
    </row>
    <row r="87" spans="2:12" x14ac:dyDescent="0.25">
      <c r="B87" s="51"/>
      <c r="C87" s="33"/>
      <c r="D87" s="33"/>
      <c r="E87" s="52" t="s">
        <v>181</v>
      </c>
      <c r="F87" s="51" t="s">
        <v>182</v>
      </c>
      <c r="G87" s="42">
        <v>1594.9</v>
      </c>
      <c r="H87" s="42">
        <v>25421</v>
      </c>
      <c r="I87" s="42">
        <v>25421</v>
      </c>
      <c r="J87" s="42">
        <v>18108.78</v>
      </c>
      <c r="K87" s="50">
        <f t="shared" si="20"/>
        <v>1135.4178945388423</v>
      </c>
      <c r="L87" s="50">
        <f t="shared" si="21"/>
        <v>71.235513945163447</v>
      </c>
    </row>
    <row r="88" spans="2:12" x14ac:dyDescent="0.25">
      <c r="B88" s="51"/>
      <c r="C88" s="33"/>
      <c r="D88" s="52">
        <v>324</v>
      </c>
      <c r="E88" s="56"/>
      <c r="F88" s="51" t="s">
        <v>198</v>
      </c>
      <c r="G88" s="42">
        <f t="shared" ref="G88:J88" si="32">G89</f>
        <v>907.71</v>
      </c>
      <c r="H88" s="42">
        <f t="shared" si="32"/>
        <v>6044</v>
      </c>
      <c r="I88" s="42">
        <f t="shared" si="32"/>
        <v>6044</v>
      </c>
      <c r="J88" s="42">
        <f t="shared" si="32"/>
        <v>0</v>
      </c>
      <c r="K88" s="50">
        <f t="shared" si="20"/>
        <v>0</v>
      </c>
      <c r="L88" s="50">
        <f t="shared" si="21"/>
        <v>0</v>
      </c>
    </row>
    <row r="89" spans="2:12" x14ac:dyDescent="0.25">
      <c r="B89" s="51"/>
      <c r="C89" s="33"/>
      <c r="D89" s="33"/>
      <c r="E89" s="52">
        <v>3241</v>
      </c>
      <c r="F89" s="51" t="s">
        <v>198</v>
      </c>
      <c r="G89" s="42">
        <v>907.71</v>
      </c>
      <c r="H89" s="42">
        <v>6044</v>
      </c>
      <c r="I89" s="42">
        <v>6044</v>
      </c>
      <c r="J89" s="42">
        <v>0</v>
      </c>
      <c r="K89" s="50">
        <f t="shared" si="20"/>
        <v>0</v>
      </c>
      <c r="L89" s="50">
        <f t="shared" si="21"/>
        <v>0</v>
      </c>
    </row>
    <row r="90" spans="2:12" x14ac:dyDescent="0.25">
      <c r="B90" s="51"/>
      <c r="D90" s="52">
        <v>329</v>
      </c>
      <c r="E90" s="56"/>
      <c r="F90" s="51" t="s">
        <v>183</v>
      </c>
      <c r="G90" s="42">
        <f>G91+G95+G92+G93+G94+G96+G97</f>
        <v>12757.189999999999</v>
      </c>
      <c r="H90" s="42">
        <f t="shared" ref="H90:J90" si="33">H91+H95+H92+H93+H94+H96+H97</f>
        <v>10939</v>
      </c>
      <c r="I90" s="42">
        <f t="shared" si="33"/>
        <v>10939</v>
      </c>
      <c r="J90" s="42">
        <f t="shared" si="33"/>
        <v>9661.2199999999993</v>
      </c>
      <c r="K90" s="50">
        <f t="shared" si="20"/>
        <v>75.731567845269993</v>
      </c>
      <c r="L90" s="50">
        <f t="shared" si="21"/>
        <v>88.319041959959776</v>
      </c>
    </row>
    <row r="91" spans="2:12" x14ac:dyDescent="0.25">
      <c r="B91" s="51"/>
      <c r="C91" s="33"/>
      <c r="D91" s="33"/>
      <c r="E91" s="52" t="s">
        <v>184</v>
      </c>
      <c r="F91" s="51" t="s">
        <v>185</v>
      </c>
      <c r="G91" s="42">
        <v>11051.59</v>
      </c>
      <c r="H91" s="42">
        <v>3241</v>
      </c>
      <c r="I91" s="42">
        <v>3241</v>
      </c>
      <c r="J91" s="42">
        <v>9597.5</v>
      </c>
      <c r="K91" s="50">
        <f t="shared" si="20"/>
        <v>86.842707700882855</v>
      </c>
      <c r="L91" s="50">
        <f t="shared" si="21"/>
        <v>296.12773835236038</v>
      </c>
    </row>
    <row r="92" spans="2:12" x14ac:dyDescent="0.25">
      <c r="B92" s="51"/>
      <c r="C92" s="33"/>
      <c r="D92" s="33"/>
      <c r="E92" s="52">
        <v>3292</v>
      </c>
      <c r="F92" s="51" t="s">
        <v>186</v>
      </c>
      <c r="G92" s="42">
        <v>143.02000000000001</v>
      </c>
      <c r="H92" s="42">
        <v>1327</v>
      </c>
      <c r="I92" s="42">
        <v>1327</v>
      </c>
      <c r="J92" s="42">
        <v>0</v>
      </c>
      <c r="K92" s="50">
        <f t="shared" si="20"/>
        <v>0</v>
      </c>
      <c r="L92" s="50">
        <f t="shared" si="21"/>
        <v>0</v>
      </c>
    </row>
    <row r="93" spans="2:12" x14ac:dyDescent="0.25">
      <c r="B93" s="51"/>
      <c r="C93" s="33"/>
      <c r="D93" s="33"/>
      <c r="E93" s="52" t="s">
        <v>187</v>
      </c>
      <c r="F93" s="51" t="s">
        <v>188</v>
      </c>
      <c r="G93" s="42">
        <v>1380.87</v>
      </c>
      <c r="H93" s="42">
        <v>1327</v>
      </c>
      <c r="I93" s="42">
        <v>1327</v>
      </c>
      <c r="J93" s="42">
        <v>0</v>
      </c>
      <c r="K93" s="50">
        <f t="shared" si="20"/>
        <v>0</v>
      </c>
      <c r="L93" s="50">
        <f t="shared" si="21"/>
        <v>0</v>
      </c>
    </row>
    <row r="94" spans="2:12" x14ac:dyDescent="0.25">
      <c r="B94" s="51"/>
      <c r="C94" s="33"/>
      <c r="D94" s="33"/>
      <c r="E94" s="52">
        <v>3294</v>
      </c>
      <c r="F94" s="51" t="s">
        <v>189</v>
      </c>
      <c r="G94" s="42">
        <v>0</v>
      </c>
      <c r="H94" s="42">
        <v>0</v>
      </c>
      <c r="I94" s="42">
        <v>0</v>
      </c>
      <c r="J94" s="42">
        <v>0</v>
      </c>
      <c r="K94" s="50">
        <v>0</v>
      </c>
      <c r="L94" s="50">
        <v>0</v>
      </c>
    </row>
    <row r="95" spans="2:12" x14ac:dyDescent="0.25">
      <c r="B95" s="51"/>
      <c r="C95" s="33"/>
      <c r="D95" s="33"/>
      <c r="E95" s="52" t="s">
        <v>250</v>
      </c>
      <c r="F95" s="51" t="s">
        <v>251</v>
      </c>
      <c r="G95" s="42">
        <v>181.71</v>
      </c>
      <c r="H95" s="42">
        <v>664</v>
      </c>
      <c r="I95" s="42">
        <v>664</v>
      </c>
      <c r="J95" s="42">
        <v>63.72</v>
      </c>
      <c r="K95" s="50">
        <f t="shared" si="20"/>
        <v>35.066864784546802</v>
      </c>
      <c r="L95" s="50">
        <f t="shared" si="21"/>
        <v>9.5963855421686741</v>
      </c>
    </row>
    <row r="96" spans="2:12" x14ac:dyDescent="0.25">
      <c r="B96" s="51"/>
      <c r="C96" s="33"/>
      <c r="D96" s="33"/>
      <c r="E96" s="52" t="s">
        <v>252</v>
      </c>
      <c r="F96" s="51" t="s">
        <v>253</v>
      </c>
      <c r="G96" s="42">
        <v>0</v>
      </c>
      <c r="H96" s="42">
        <v>398</v>
      </c>
      <c r="I96" s="42">
        <v>398</v>
      </c>
      <c r="J96" s="42">
        <v>0</v>
      </c>
      <c r="K96" s="50">
        <v>0</v>
      </c>
      <c r="L96" s="50">
        <f t="shared" si="21"/>
        <v>0</v>
      </c>
    </row>
    <row r="97" spans="2:12" x14ac:dyDescent="0.25">
      <c r="B97" s="51"/>
      <c r="C97" s="33"/>
      <c r="D97" s="33"/>
      <c r="E97" s="52" t="s">
        <v>190</v>
      </c>
      <c r="F97" s="51" t="s">
        <v>183</v>
      </c>
      <c r="G97" s="42">
        <v>0</v>
      </c>
      <c r="H97" s="42">
        <v>3982</v>
      </c>
      <c r="I97" s="42">
        <v>3982</v>
      </c>
      <c r="J97" s="42">
        <v>0</v>
      </c>
      <c r="K97" s="50">
        <v>0</v>
      </c>
      <c r="L97" s="50">
        <f t="shared" si="21"/>
        <v>0</v>
      </c>
    </row>
    <row r="98" spans="2:12" x14ac:dyDescent="0.25">
      <c r="B98" s="51"/>
      <c r="C98" s="52">
        <v>34</v>
      </c>
      <c r="D98" s="33"/>
      <c r="E98" s="56"/>
      <c r="F98" s="57" t="s">
        <v>191</v>
      </c>
      <c r="G98" s="42">
        <f>G99+G101</f>
        <v>20.46</v>
      </c>
      <c r="H98" s="42">
        <f t="shared" ref="H98:J98" si="34">H99+H101</f>
        <v>38373</v>
      </c>
      <c r="I98" s="42">
        <f t="shared" si="34"/>
        <v>38373</v>
      </c>
      <c r="J98" s="42">
        <f t="shared" si="34"/>
        <v>37244.089999999997</v>
      </c>
      <c r="K98" s="50">
        <f t="shared" si="20"/>
        <v>182033.67546432061</v>
      </c>
      <c r="L98" s="50">
        <f t="shared" si="21"/>
        <v>97.058061657936562</v>
      </c>
    </row>
    <row r="99" spans="2:12" x14ac:dyDescent="0.25">
      <c r="B99" s="51"/>
      <c r="C99" s="33"/>
      <c r="D99" s="52" t="s">
        <v>282</v>
      </c>
      <c r="E99" s="56"/>
      <c r="F99" s="51" t="s">
        <v>260</v>
      </c>
      <c r="G99" s="42">
        <f>G100</f>
        <v>0</v>
      </c>
      <c r="H99" s="42">
        <f t="shared" ref="H99:I99" si="35">H100</f>
        <v>265</v>
      </c>
      <c r="I99" s="42">
        <f t="shared" si="35"/>
        <v>265</v>
      </c>
      <c r="J99" s="42">
        <v>0</v>
      </c>
      <c r="K99" s="50">
        <v>0</v>
      </c>
      <c r="L99" s="50">
        <f t="shared" si="21"/>
        <v>0</v>
      </c>
    </row>
    <row r="100" spans="2:12" ht="25.5" x14ac:dyDescent="0.25">
      <c r="B100" s="51"/>
      <c r="C100" s="33"/>
      <c r="D100" s="52"/>
      <c r="E100" s="56">
        <v>3423</v>
      </c>
      <c r="F100" s="54" t="s">
        <v>261</v>
      </c>
      <c r="G100" s="42">
        <v>0</v>
      </c>
      <c r="H100" s="42">
        <v>265</v>
      </c>
      <c r="I100" s="42">
        <v>265</v>
      </c>
      <c r="J100" s="42">
        <v>0</v>
      </c>
      <c r="K100" s="50">
        <v>0</v>
      </c>
      <c r="L100" s="50">
        <f t="shared" si="21"/>
        <v>0</v>
      </c>
    </row>
    <row r="101" spans="2:12" x14ac:dyDescent="0.25">
      <c r="B101" s="51"/>
      <c r="C101" s="33"/>
      <c r="D101" s="52" t="s">
        <v>283</v>
      </c>
      <c r="E101" s="56"/>
      <c r="F101" s="51" t="s">
        <v>192</v>
      </c>
      <c r="G101" s="42">
        <f t="shared" ref="G101:J101" si="36">G103+G102+G105+G104</f>
        <v>20.46</v>
      </c>
      <c r="H101" s="42">
        <f t="shared" si="36"/>
        <v>38108</v>
      </c>
      <c r="I101" s="42">
        <f t="shared" si="36"/>
        <v>38108</v>
      </c>
      <c r="J101" s="42">
        <f t="shared" si="36"/>
        <v>37244.089999999997</v>
      </c>
      <c r="K101" s="50">
        <f t="shared" si="20"/>
        <v>182033.67546432061</v>
      </c>
      <c r="L101" s="50">
        <f t="shared" si="21"/>
        <v>97.732995696441677</v>
      </c>
    </row>
    <row r="102" spans="2:12" x14ac:dyDescent="0.25">
      <c r="B102" s="51"/>
      <c r="C102" s="33"/>
      <c r="D102" s="33"/>
      <c r="E102" s="52" t="s">
        <v>193</v>
      </c>
      <c r="F102" s="51" t="s">
        <v>194</v>
      </c>
      <c r="G102" s="42">
        <v>20.46</v>
      </c>
      <c r="H102" s="42">
        <v>531</v>
      </c>
      <c r="I102" s="42">
        <v>531</v>
      </c>
      <c r="J102" s="42">
        <v>0</v>
      </c>
      <c r="K102" s="50">
        <f t="shared" si="20"/>
        <v>0</v>
      </c>
      <c r="L102" s="50">
        <f t="shared" si="21"/>
        <v>0</v>
      </c>
    </row>
    <row r="103" spans="2:12" x14ac:dyDescent="0.25">
      <c r="B103" s="51"/>
      <c r="C103" s="33"/>
      <c r="D103" s="33"/>
      <c r="E103" s="52" t="s">
        <v>254</v>
      </c>
      <c r="F103" s="51" t="s">
        <v>255</v>
      </c>
      <c r="G103" s="42">
        <v>0</v>
      </c>
      <c r="H103" s="42">
        <v>66</v>
      </c>
      <c r="I103" s="42">
        <v>66</v>
      </c>
      <c r="J103" s="42">
        <v>0</v>
      </c>
      <c r="K103" s="50">
        <v>0</v>
      </c>
      <c r="L103" s="50">
        <f t="shared" si="21"/>
        <v>0</v>
      </c>
    </row>
    <row r="104" spans="2:12" x14ac:dyDescent="0.25">
      <c r="B104" s="51"/>
      <c r="C104" s="33"/>
      <c r="D104" s="33"/>
      <c r="E104" s="52" t="s">
        <v>256</v>
      </c>
      <c r="F104" s="51" t="s">
        <v>257</v>
      </c>
      <c r="G104" s="42">
        <v>0</v>
      </c>
      <c r="H104" s="42">
        <v>37378</v>
      </c>
      <c r="I104" s="42">
        <v>37378</v>
      </c>
      <c r="J104" s="42">
        <v>37244.089999999997</v>
      </c>
      <c r="K104" s="50">
        <v>0</v>
      </c>
      <c r="L104" s="50">
        <f t="shared" si="21"/>
        <v>99.641741131146659</v>
      </c>
    </row>
    <row r="105" spans="2:12" x14ac:dyDescent="0.25">
      <c r="B105" s="51"/>
      <c r="C105" s="33"/>
      <c r="D105" s="33"/>
      <c r="E105" s="52" t="s">
        <v>258</v>
      </c>
      <c r="F105" s="51" t="s">
        <v>259</v>
      </c>
      <c r="G105" s="42">
        <v>0</v>
      </c>
      <c r="H105" s="42">
        <v>133</v>
      </c>
      <c r="I105" s="42">
        <v>133</v>
      </c>
      <c r="J105" s="42">
        <v>0</v>
      </c>
      <c r="K105" s="50">
        <v>0</v>
      </c>
      <c r="L105" s="50">
        <f t="shared" si="21"/>
        <v>0</v>
      </c>
    </row>
    <row r="106" spans="2:12" x14ac:dyDescent="0.25">
      <c r="B106" s="51"/>
      <c r="C106" s="52" t="s">
        <v>195</v>
      </c>
      <c r="D106" s="33"/>
      <c r="E106" s="56"/>
      <c r="F106" s="57" t="s">
        <v>196</v>
      </c>
      <c r="G106" s="42">
        <f>G108</f>
        <v>5046.4399999999996</v>
      </c>
      <c r="H106" s="42">
        <f t="shared" ref="H106:J107" si="37">H107</f>
        <v>6250</v>
      </c>
      <c r="I106" s="42">
        <f t="shared" si="37"/>
        <v>6250</v>
      </c>
      <c r="J106" s="42">
        <f t="shared" si="37"/>
        <v>5564.51</v>
      </c>
      <c r="K106" s="50">
        <f t="shared" si="20"/>
        <v>110.26604893746881</v>
      </c>
      <c r="L106" s="50">
        <f t="shared" si="21"/>
        <v>89.032160000000005</v>
      </c>
    </row>
    <row r="107" spans="2:12" x14ac:dyDescent="0.25">
      <c r="B107" s="51"/>
      <c r="C107" s="33"/>
      <c r="D107" s="52">
        <v>369</v>
      </c>
      <c r="E107" s="56"/>
      <c r="F107" s="51" t="s">
        <v>197</v>
      </c>
      <c r="G107" s="42">
        <f>G108</f>
        <v>5046.4399999999996</v>
      </c>
      <c r="H107" s="42">
        <f t="shared" si="37"/>
        <v>6250</v>
      </c>
      <c r="I107" s="42">
        <f t="shared" si="37"/>
        <v>6250</v>
      </c>
      <c r="J107" s="42">
        <f t="shared" si="37"/>
        <v>5564.51</v>
      </c>
      <c r="K107" s="50">
        <f t="shared" si="20"/>
        <v>110.26604893746881</v>
      </c>
      <c r="L107" s="50">
        <f t="shared" si="21"/>
        <v>89.032160000000005</v>
      </c>
    </row>
    <row r="108" spans="2:12" x14ac:dyDescent="0.25">
      <c r="B108" s="51"/>
      <c r="C108" s="33"/>
      <c r="D108" s="33"/>
      <c r="E108" s="52">
        <v>3691</v>
      </c>
      <c r="F108" s="51" t="s">
        <v>67</v>
      </c>
      <c r="G108" s="42">
        <v>5046.4399999999996</v>
      </c>
      <c r="H108" s="42">
        <v>6250</v>
      </c>
      <c r="I108" s="42">
        <v>6250</v>
      </c>
      <c r="J108" s="42">
        <v>5564.51</v>
      </c>
      <c r="K108" s="50">
        <f t="shared" si="20"/>
        <v>110.26604893746881</v>
      </c>
      <c r="L108" s="50">
        <f t="shared" si="21"/>
        <v>89.032160000000005</v>
      </c>
    </row>
    <row r="109" spans="2:12" x14ac:dyDescent="0.25">
      <c r="B109" s="51"/>
      <c r="C109" s="33">
        <v>38</v>
      </c>
      <c r="D109" s="33"/>
      <c r="E109" s="52"/>
      <c r="F109" s="51" t="s">
        <v>262</v>
      </c>
      <c r="G109" s="42">
        <f>G110+G113</f>
        <v>0</v>
      </c>
      <c r="H109" s="42">
        <f t="shared" ref="H109:I109" si="38">H110+H113</f>
        <v>1460</v>
      </c>
      <c r="I109" s="42">
        <f t="shared" si="38"/>
        <v>1460</v>
      </c>
      <c r="J109" s="42">
        <f t="shared" ref="J109" si="39">J110+J113</f>
        <v>0</v>
      </c>
      <c r="K109" s="50">
        <v>0</v>
      </c>
      <c r="L109" s="50">
        <f t="shared" si="21"/>
        <v>0</v>
      </c>
    </row>
    <row r="110" spans="2:12" x14ac:dyDescent="0.25">
      <c r="B110" s="51"/>
      <c r="C110" s="33"/>
      <c r="D110" s="33">
        <v>381</v>
      </c>
      <c r="E110" s="52"/>
      <c r="F110" s="51" t="s">
        <v>263</v>
      </c>
      <c r="G110" s="42">
        <f>G111+G112</f>
        <v>0</v>
      </c>
      <c r="H110" s="42">
        <f>H111+H112</f>
        <v>1460</v>
      </c>
      <c r="I110" s="42">
        <f>I111+I112</f>
        <v>1460</v>
      </c>
      <c r="J110" s="42">
        <f t="shared" ref="J110" si="40">J111+J112</f>
        <v>0</v>
      </c>
      <c r="K110" s="50">
        <v>0</v>
      </c>
      <c r="L110" s="50">
        <f t="shared" si="21"/>
        <v>0</v>
      </c>
    </row>
    <row r="111" spans="2:12" x14ac:dyDescent="0.25">
      <c r="B111" s="51"/>
      <c r="C111" s="33"/>
      <c r="D111" s="33"/>
      <c r="E111" s="52" t="s">
        <v>264</v>
      </c>
      <c r="F111" s="51" t="s">
        <v>265</v>
      </c>
      <c r="G111" s="42">
        <v>0</v>
      </c>
      <c r="H111" s="42">
        <v>1460</v>
      </c>
      <c r="I111" s="42">
        <v>1460</v>
      </c>
      <c r="J111" s="42">
        <v>0</v>
      </c>
      <c r="K111" s="50">
        <v>0</v>
      </c>
      <c r="L111" s="50">
        <f t="shared" si="21"/>
        <v>0</v>
      </c>
    </row>
    <row r="112" spans="2:12" x14ac:dyDescent="0.25">
      <c r="B112" s="51"/>
      <c r="C112" s="33"/>
      <c r="D112" s="33"/>
      <c r="E112" s="52" t="s">
        <v>266</v>
      </c>
      <c r="F112" s="51" t="s">
        <v>267</v>
      </c>
      <c r="G112" s="42">
        <v>0</v>
      </c>
      <c r="H112" s="42">
        <v>0</v>
      </c>
      <c r="I112" s="42">
        <v>0</v>
      </c>
      <c r="J112" s="42">
        <v>0</v>
      </c>
      <c r="K112" s="50">
        <v>0</v>
      </c>
      <c r="L112" s="50">
        <v>0</v>
      </c>
    </row>
    <row r="113" spans="2:12" x14ac:dyDescent="0.25">
      <c r="B113" s="51"/>
      <c r="C113" s="33"/>
      <c r="D113" s="33">
        <v>383</v>
      </c>
      <c r="E113" s="52"/>
      <c r="F113" s="51" t="s">
        <v>268</v>
      </c>
      <c r="G113" s="42">
        <f>G114</f>
        <v>0</v>
      </c>
      <c r="H113" s="42">
        <f>H114</f>
        <v>0</v>
      </c>
      <c r="I113" s="42">
        <f>I114</f>
        <v>0</v>
      </c>
      <c r="J113" s="42">
        <f t="shared" ref="J113" si="41">J114</f>
        <v>0</v>
      </c>
      <c r="K113" s="50">
        <v>0</v>
      </c>
      <c r="L113" s="50">
        <v>0</v>
      </c>
    </row>
    <row r="114" spans="2:12" x14ac:dyDescent="0.25">
      <c r="B114" s="51"/>
      <c r="C114" s="33"/>
      <c r="D114" s="33"/>
      <c r="E114" s="52" t="s">
        <v>269</v>
      </c>
      <c r="F114" s="51" t="s">
        <v>270</v>
      </c>
      <c r="G114" s="42">
        <v>0</v>
      </c>
      <c r="H114" s="42">
        <v>0</v>
      </c>
      <c r="I114" s="42">
        <v>0</v>
      </c>
      <c r="J114" s="42">
        <v>0</v>
      </c>
      <c r="K114" s="50">
        <v>0</v>
      </c>
      <c r="L114" s="50">
        <v>0</v>
      </c>
    </row>
    <row r="115" spans="2:12" x14ac:dyDescent="0.25">
      <c r="B115" s="58">
        <v>4</v>
      </c>
      <c r="C115" s="58"/>
      <c r="D115" s="33"/>
      <c r="E115" s="56"/>
      <c r="F115" s="57" t="s">
        <v>5</v>
      </c>
      <c r="G115" s="55">
        <f>G116+G128</f>
        <v>553643.28</v>
      </c>
      <c r="H115" s="55">
        <f>H116+H128</f>
        <v>600854</v>
      </c>
      <c r="I115" s="55">
        <f>I116+I128</f>
        <v>600854</v>
      </c>
      <c r="J115" s="55">
        <f>J116+J128</f>
        <v>401054.9</v>
      </c>
      <c r="K115" s="50">
        <f t="shared" si="20"/>
        <v>72.439224765809499</v>
      </c>
      <c r="L115" s="50">
        <f t="shared" si="21"/>
        <v>66.747479420957518</v>
      </c>
    </row>
    <row r="116" spans="2:12" x14ac:dyDescent="0.25">
      <c r="B116" s="51"/>
      <c r="C116" s="52">
        <v>42</v>
      </c>
      <c r="D116" s="33"/>
      <c r="E116" s="56"/>
      <c r="F116" s="57" t="s">
        <v>199</v>
      </c>
      <c r="G116" s="42">
        <f>G117+G120+G126</f>
        <v>497151.58</v>
      </c>
      <c r="H116" s="42">
        <f>H117+H120+H126</f>
        <v>400027</v>
      </c>
      <c r="I116" s="42">
        <f>I117+I120+I126</f>
        <v>400027</v>
      </c>
      <c r="J116" s="42">
        <f>J117+J120+J126</f>
        <v>395564.9</v>
      </c>
      <c r="K116" s="50">
        <f t="shared" si="20"/>
        <v>79.566256231147861</v>
      </c>
      <c r="L116" s="50">
        <f t="shared" si="21"/>
        <v>98.884550292855238</v>
      </c>
    </row>
    <row r="117" spans="2:12" x14ac:dyDescent="0.25">
      <c r="B117" s="51"/>
      <c r="C117" s="33"/>
      <c r="D117" s="52" t="s">
        <v>200</v>
      </c>
      <c r="E117" s="56"/>
      <c r="F117" s="51" t="s">
        <v>201</v>
      </c>
      <c r="G117" s="42">
        <f>G118+G119</f>
        <v>470236.31</v>
      </c>
      <c r="H117" s="42">
        <f t="shared" ref="H117:J117" si="42">H118+H119</f>
        <v>350000</v>
      </c>
      <c r="I117" s="42">
        <f t="shared" ref="I117" si="43">I118+I119</f>
        <v>350000</v>
      </c>
      <c r="J117" s="42">
        <f t="shared" si="42"/>
        <v>360878.9</v>
      </c>
      <c r="K117" s="50">
        <f t="shared" si="20"/>
        <v>76.744158697570597</v>
      </c>
      <c r="L117" s="50">
        <f t="shared" si="21"/>
        <v>103.10825714285714</v>
      </c>
    </row>
    <row r="118" spans="2:12" x14ac:dyDescent="0.25">
      <c r="B118" s="51"/>
      <c r="C118" s="33"/>
      <c r="D118" s="33"/>
      <c r="E118" s="52" t="s">
        <v>202</v>
      </c>
      <c r="F118" s="51" t="s">
        <v>203</v>
      </c>
      <c r="G118" s="42">
        <v>50000</v>
      </c>
      <c r="H118" s="42">
        <v>0</v>
      </c>
      <c r="I118" s="42">
        <v>0</v>
      </c>
      <c r="J118" s="42">
        <v>0</v>
      </c>
      <c r="K118" s="50">
        <f t="shared" si="20"/>
        <v>0</v>
      </c>
      <c r="L118" s="50">
        <v>0</v>
      </c>
    </row>
    <row r="119" spans="2:12" x14ac:dyDescent="0.25">
      <c r="B119" s="51"/>
      <c r="C119" s="33"/>
      <c r="D119" s="33"/>
      <c r="E119" s="52" t="s">
        <v>204</v>
      </c>
      <c r="F119" s="51" t="s">
        <v>205</v>
      </c>
      <c r="G119" s="42">
        <v>420236.31</v>
      </c>
      <c r="H119" s="42">
        <v>350000</v>
      </c>
      <c r="I119" s="42">
        <v>350000</v>
      </c>
      <c r="J119" s="42">
        <v>360878.9</v>
      </c>
      <c r="K119" s="50">
        <f t="shared" si="20"/>
        <v>85.875230533982176</v>
      </c>
      <c r="L119" s="50">
        <f t="shared" si="21"/>
        <v>103.10825714285714</v>
      </c>
    </row>
    <row r="120" spans="2:12" x14ac:dyDescent="0.25">
      <c r="B120" s="51"/>
      <c r="C120" s="33"/>
      <c r="D120" s="52">
        <v>422</v>
      </c>
      <c r="F120" s="51" t="s">
        <v>206</v>
      </c>
      <c r="G120" s="42">
        <f>G121+G122+G125+G123+G124</f>
        <v>5595.27</v>
      </c>
      <c r="H120" s="42">
        <f t="shared" ref="H120:J120" si="44">H121+H122+H125+H123+H124</f>
        <v>48700</v>
      </c>
      <c r="I120" s="42">
        <f t="shared" si="44"/>
        <v>48700</v>
      </c>
      <c r="J120" s="42">
        <f t="shared" si="44"/>
        <v>34686</v>
      </c>
      <c r="K120" s="50">
        <f t="shared" si="20"/>
        <v>619.9164651571773</v>
      </c>
      <c r="L120" s="50">
        <f t="shared" si="21"/>
        <v>71.223819301848039</v>
      </c>
    </row>
    <row r="121" spans="2:12" x14ac:dyDescent="0.25">
      <c r="B121" s="51"/>
      <c r="C121" s="33"/>
      <c r="D121" s="33"/>
      <c r="E121" s="52" t="s">
        <v>207</v>
      </c>
      <c r="F121" s="51" t="s">
        <v>92</v>
      </c>
      <c r="G121" s="42">
        <v>0</v>
      </c>
      <c r="H121" s="42">
        <v>2401</v>
      </c>
      <c r="I121" s="42">
        <v>2401</v>
      </c>
      <c r="J121" s="42">
        <v>0</v>
      </c>
      <c r="K121" s="50">
        <v>0</v>
      </c>
      <c r="L121" s="50">
        <f t="shared" ref="L121:L130" si="45">J121/I121*100</f>
        <v>0</v>
      </c>
    </row>
    <row r="122" spans="2:12" x14ac:dyDescent="0.25">
      <c r="B122" s="51"/>
      <c r="C122" s="33"/>
      <c r="D122" s="33"/>
      <c r="E122" s="52" t="s">
        <v>208</v>
      </c>
      <c r="F122" s="51" t="s">
        <v>209</v>
      </c>
      <c r="G122" s="42">
        <v>0</v>
      </c>
      <c r="H122" s="42">
        <v>2522</v>
      </c>
      <c r="I122" s="42">
        <v>2522</v>
      </c>
      <c r="J122" s="42">
        <v>405.6</v>
      </c>
      <c r="K122" s="50">
        <v>0</v>
      </c>
      <c r="L122" s="50">
        <f t="shared" si="45"/>
        <v>16.082474226804123</v>
      </c>
    </row>
    <row r="123" spans="2:12" x14ac:dyDescent="0.25">
      <c r="B123" s="51"/>
      <c r="C123" s="33"/>
      <c r="D123" s="33"/>
      <c r="E123" s="52" t="s">
        <v>271</v>
      </c>
      <c r="F123" s="51" t="s">
        <v>272</v>
      </c>
      <c r="G123" s="42">
        <v>0</v>
      </c>
      <c r="H123" s="42">
        <v>398</v>
      </c>
      <c r="I123" s="42">
        <v>398</v>
      </c>
      <c r="J123" s="42">
        <v>0</v>
      </c>
      <c r="K123" s="50">
        <v>0</v>
      </c>
      <c r="L123" s="50">
        <f t="shared" si="45"/>
        <v>0</v>
      </c>
    </row>
    <row r="124" spans="2:12" x14ac:dyDescent="0.25">
      <c r="B124" s="51"/>
      <c r="C124" s="33"/>
      <c r="D124" s="33"/>
      <c r="E124" s="52" t="s">
        <v>273</v>
      </c>
      <c r="F124" s="51" t="s">
        <v>274</v>
      </c>
      <c r="G124" s="42">
        <v>0</v>
      </c>
      <c r="H124" s="42">
        <v>9562</v>
      </c>
      <c r="I124" s="42">
        <v>9562</v>
      </c>
      <c r="J124" s="42">
        <v>1795</v>
      </c>
      <c r="K124" s="50">
        <v>0</v>
      </c>
      <c r="L124" s="50">
        <f t="shared" si="45"/>
        <v>18.772223384229243</v>
      </c>
    </row>
    <row r="125" spans="2:12" x14ac:dyDescent="0.25">
      <c r="B125" s="51"/>
      <c r="C125" s="33"/>
      <c r="D125" s="33"/>
      <c r="E125" s="52" t="s">
        <v>210</v>
      </c>
      <c r="F125" s="51" t="s">
        <v>93</v>
      </c>
      <c r="G125" s="42">
        <v>5595.27</v>
      </c>
      <c r="H125" s="42">
        <v>33817</v>
      </c>
      <c r="I125" s="42">
        <v>33817</v>
      </c>
      <c r="J125" s="42">
        <v>32485.4</v>
      </c>
      <c r="K125" s="50">
        <f t="shared" ref="K125:K130" si="46">J125/G125*100</f>
        <v>580.58681707942594</v>
      </c>
      <c r="L125" s="50">
        <f t="shared" si="45"/>
        <v>96.062335511724868</v>
      </c>
    </row>
    <row r="126" spans="2:12" x14ac:dyDescent="0.25">
      <c r="B126" s="51"/>
      <c r="C126" s="33"/>
      <c r="D126" s="52" t="s">
        <v>211</v>
      </c>
      <c r="E126" s="56"/>
      <c r="F126" s="51" t="s">
        <v>212</v>
      </c>
      <c r="G126" s="42">
        <f>G127</f>
        <v>21320</v>
      </c>
      <c r="H126" s="42">
        <f t="shared" ref="H126:J126" si="47">H127</f>
        <v>1327</v>
      </c>
      <c r="I126" s="42">
        <f t="shared" si="47"/>
        <v>1327</v>
      </c>
      <c r="J126" s="42">
        <f t="shared" si="47"/>
        <v>0</v>
      </c>
      <c r="K126" s="50">
        <f t="shared" si="46"/>
        <v>0</v>
      </c>
      <c r="L126" s="50">
        <f t="shared" si="45"/>
        <v>0</v>
      </c>
    </row>
    <row r="127" spans="2:12" x14ac:dyDescent="0.25">
      <c r="B127" s="51"/>
      <c r="C127" s="33"/>
      <c r="D127" s="33"/>
      <c r="E127" s="52" t="s">
        <v>275</v>
      </c>
      <c r="F127" s="51" t="s">
        <v>276</v>
      </c>
      <c r="G127" s="42">
        <v>21320</v>
      </c>
      <c r="H127" s="42">
        <v>1327</v>
      </c>
      <c r="I127" s="42">
        <v>1327</v>
      </c>
      <c r="J127" s="42">
        <v>0</v>
      </c>
      <c r="K127" s="50">
        <f t="shared" si="46"/>
        <v>0</v>
      </c>
      <c r="L127" s="50">
        <f t="shared" si="45"/>
        <v>0</v>
      </c>
    </row>
    <row r="128" spans="2:12" x14ac:dyDescent="0.25">
      <c r="B128" s="51"/>
      <c r="C128" s="52" t="s">
        <v>213</v>
      </c>
      <c r="D128" s="33"/>
      <c r="E128" s="56"/>
      <c r="F128" s="57" t="s">
        <v>214</v>
      </c>
      <c r="G128" s="42">
        <f>+G129</f>
        <v>56491.7</v>
      </c>
      <c r="H128" s="42">
        <f t="shared" ref="H128:J128" si="48">+H129</f>
        <v>200827</v>
      </c>
      <c r="I128" s="42">
        <f t="shared" si="48"/>
        <v>200827</v>
      </c>
      <c r="J128" s="42">
        <f t="shared" si="48"/>
        <v>5490</v>
      </c>
      <c r="K128" s="50">
        <f t="shared" si="46"/>
        <v>9.7182417948123359</v>
      </c>
      <c r="L128" s="50">
        <f t="shared" si="45"/>
        <v>2.733696166352134</v>
      </c>
    </row>
    <row r="129" spans="2:12" x14ac:dyDescent="0.25">
      <c r="B129" s="51"/>
      <c r="C129" s="33"/>
      <c r="D129" s="52" t="s">
        <v>215</v>
      </c>
      <c r="E129" s="56"/>
      <c r="F129" s="51" t="s">
        <v>216</v>
      </c>
      <c r="G129" s="42">
        <f>G130</f>
        <v>56491.7</v>
      </c>
      <c r="H129" s="42">
        <f t="shared" ref="H129:J129" si="49">H130</f>
        <v>200827</v>
      </c>
      <c r="I129" s="42">
        <f>I130</f>
        <v>200827</v>
      </c>
      <c r="J129" s="42">
        <f t="shared" si="49"/>
        <v>5490</v>
      </c>
      <c r="K129" s="50">
        <f t="shared" si="46"/>
        <v>9.7182417948123359</v>
      </c>
      <c r="L129" s="50">
        <f t="shared" si="45"/>
        <v>2.733696166352134</v>
      </c>
    </row>
    <row r="130" spans="2:12" x14ac:dyDescent="0.25">
      <c r="B130" s="51"/>
      <c r="C130" s="33"/>
      <c r="D130" s="33"/>
      <c r="E130" s="52" t="s">
        <v>217</v>
      </c>
      <c r="F130" s="51" t="s">
        <v>216</v>
      </c>
      <c r="G130" s="42">
        <v>56491.7</v>
      </c>
      <c r="H130" s="42">
        <v>200827</v>
      </c>
      <c r="I130" s="42">
        <v>200827</v>
      </c>
      <c r="J130" s="42">
        <v>5490</v>
      </c>
      <c r="K130" s="50">
        <f t="shared" si="46"/>
        <v>9.7182417948123359</v>
      </c>
      <c r="L130" s="50">
        <f t="shared" si="45"/>
        <v>2.733696166352134</v>
      </c>
    </row>
    <row r="131" spans="2:12" ht="15" customHeight="1" x14ac:dyDescent="0.25"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2:12" x14ac:dyDescent="0.25"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2:12" ht="4.5" customHeight="1" x14ac:dyDescent="0.25"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2:12" ht="15.75" x14ac:dyDescent="0.25">
      <c r="B134" s="106" t="s">
        <v>320</v>
      </c>
    </row>
    <row r="135" spans="2:12" ht="15.75" x14ac:dyDescent="0.25">
      <c r="B135" s="106"/>
    </row>
    <row r="136" spans="2:12" ht="15.75" x14ac:dyDescent="0.25">
      <c r="B136" s="106" t="s">
        <v>321</v>
      </c>
    </row>
    <row r="137" spans="2:12" ht="15.75" x14ac:dyDescent="0.25">
      <c r="B137" s="106"/>
    </row>
    <row r="138" spans="2:12" ht="15.75" x14ac:dyDescent="0.25">
      <c r="B138" s="106" t="s">
        <v>322</v>
      </c>
    </row>
  </sheetData>
  <mergeCells count="7">
    <mergeCell ref="B2:L2"/>
    <mergeCell ref="B4:L4"/>
    <mergeCell ref="B6:L6"/>
    <mergeCell ref="B55:F55"/>
    <mergeCell ref="B9:F9"/>
    <mergeCell ref="B54:F54"/>
    <mergeCell ref="B8:F8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rowBreaks count="1" manualBreakCount="1">
    <brk id="52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43"/>
  <sheetViews>
    <sheetView topLeftCell="A13" zoomScaleNormal="100" workbookViewId="0">
      <selection activeCell="B22" sqref="B22:H36"/>
    </sheetView>
  </sheetViews>
  <sheetFormatPr defaultRowHeight="12.75" x14ac:dyDescent="0.2"/>
  <cols>
    <col min="1" max="1" width="9.140625" style="25"/>
    <col min="2" max="2" width="37.7109375" style="25" customWidth="1"/>
    <col min="3" max="3" width="22.85546875" style="25" customWidth="1"/>
    <col min="4" max="4" width="21.7109375" style="25" customWidth="1"/>
    <col min="5" max="5" width="21.5703125" style="25" customWidth="1"/>
    <col min="6" max="6" width="21" style="25" customWidth="1"/>
    <col min="7" max="8" width="15.7109375" style="25" customWidth="1"/>
    <col min="9" max="16384" width="9.140625" style="25"/>
  </cols>
  <sheetData>
    <row r="1" spans="2:9" x14ac:dyDescent="0.2">
      <c r="B1" s="27"/>
      <c r="C1" s="27"/>
      <c r="D1" s="27"/>
      <c r="E1" s="27"/>
      <c r="F1" s="4"/>
      <c r="G1" s="4"/>
      <c r="H1" s="4"/>
    </row>
    <row r="2" spans="2:9" ht="15.75" customHeight="1" x14ac:dyDescent="0.2">
      <c r="B2" s="129" t="s">
        <v>34</v>
      </c>
      <c r="C2" s="129"/>
      <c r="D2" s="129"/>
      <c r="E2" s="129"/>
      <c r="F2" s="129"/>
      <c r="G2" s="129"/>
      <c r="H2" s="129"/>
    </row>
    <row r="3" spans="2:9" ht="3.75" customHeight="1" x14ac:dyDescent="0.2">
      <c r="B3" s="27"/>
      <c r="C3" s="27"/>
      <c r="D3" s="27"/>
      <c r="E3" s="27"/>
      <c r="F3" s="4"/>
      <c r="G3" s="4"/>
      <c r="H3" s="4"/>
    </row>
    <row r="4" spans="2:9" ht="36" customHeight="1" x14ac:dyDescent="0.2">
      <c r="B4" s="18" t="s">
        <v>6</v>
      </c>
      <c r="C4" s="18" t="s">
        <v>328</v>
      </c>
      <c r="D4" s="18" t="s">
        <v>344</v>
      </c>
      <c r="E4" s="18" t="s">
        <v>345</v>
      </c>
      <c r="F4" s="18" t="s">
        <v>347</v>
      </c>
      <c r="G4" s="18" t="s">
        <v>18</v>
      </c>
      <c r="H4" s="18" t="s">
        <v>42</v>
      </c>
    </row>
    <row r="5" spans="2:9" x14ac:dyDescent="0.2"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 t="s">
        <v>31</v>
      </c>
      <c r="H5" s="18" t="s">
        <v>32</v>
      </c>
    </row>
    <row r="6" spans="2:9" x14ac:dyDescent="0.2">
      <c r="B6" s="6" t="s">
        <v>39</v>
      </c>
      <c r="C6" s="38">
        <f>C7+C9+C11+C13+C17+C19</f>
        <v>1529195.42</v>
      </c>
      <c r="D6" s="38">
        <f t="shared" ref="D6" si="0">D7+D9+D11+D13+D17+D19</f>
        <v>1928051</v>
      </c>
      <c r="E6" s="38">
        <f t="shared" ref="E6" si="1">E7+E9+E11+E13+E17+E19</f>
        <v>1928051</v>
      </c>
      <c r="F6" s="38">
        <f>F7+F9+F11+F13+F17+F19</f>
        <v>1724997.72</v>
      </c>
      <c r="G6" s="39">
        <f>F6/C6*100</f>
        <v>112.80426931961385</v>
      </c>
      <c r="H6" s="39">
        <f>F6/E6*100</f>
        <v>89.468469454386835</v>
      </c>
      <c r="I6" s="80"/>
    </row>
    <row r="7" spans="2:9" ht="15" customHeight="1" x14ac:dyDescent="0.2">
      <c r="B7" s="6" t="s">
        <v>14</v>
      </c>
      <c r="C7" s="38">
        <f>C8</f>
        <v>603725.06000000006</v>
      </c>
      <c r="D7" s="38">
        <f t="shared" ref="D7:F7" si="2">D8</f>
        <v>654686</v>
      </c>
      <c r="E7" s="38">
        <f t="shared" si="2"/>
        <v>654686</v>
      </c>
      <c r="F7" s="38">
        <f t="shared" si="2"/>
        <v>640937.78</v>
      </c>
      <c r="G7" s="39">
        <f t="shared" ref="G7:G20" si="3">F7/C7*100</f>
        <v>106.16385213494368</v>
      </c>
      <c r="H7" s="39">
        <f t="shared" ref="H7:H20" si="4">F7/E7*100</f>
        <v>97.900028410566293</v>
      </c>
    </row>
    <row r="8" spans="2:9" ht="15.75" customHeight="1" x14ac:dyDescent="0.2">
      <c r="B8" s="12" t="s">
        <v>15</v>
      </c>
      <c r="C8" s="37">
        <v>603725.06000000006</v>
      </c>
      <c r="D8" s="37">
        <v>654686</v>
      </c>
      <c r="E8" s="37">
        <v>654686</v>
      </c>
      <c r="F8" s="37">
        <v>640937.78</v>
      </c>
      <c r="G8" s="34">
        <f t="shared" si="3"/>
        <v>106.16385213494368</v>
      </c>
      <c r="H8" s="34">
        <f t="shared" si="4"/>
        <v>97.900028410566293</v>
      </c>
    </row>
    <row r="9" spans="2:9" ht="15" customHeight="1" x14ac:dyDescent="0.2">
      <c r="B9" s="6" t="s">
        <v>16</v>
      </c>
      <c r="C9" s="38">
        <f>C10</f>
        <v>105635.03</v>
      </c>
      <c r="D9" s="38">
        <f t="shared" ref="D9:F9" si="5">D10</f>
        <v>188413</v>
      </c>
      <c r="E9" s="38">
        <f t="shared" si="5"/>
        <v>188413</v>
      </c>
      <c r="F9" s="38">
        <f t="shared" si="5"/>
        <v>157200.60999999999</v>
      </c>
      <c r="G9" s="39">
        <f t="shared" si="3"/>
        <v>148.8148486349651</v>
      </c>
      <c r="H9" s="39">
        <f t="shared" si="4"/>
        <v>83.434057097970936</v>
      </c>
    </row>
    <row r="10" spans="2:9" ht="15" customHeight="1" x14ac:dyDescent="0.2">
      <c r="B10" s="13" t="s">
        <v>17</v>
      </c>
      <c r="C10" s="37">
        <v>105635.03</v>
      </c>
      <c r="D10" s="37">
        <v>188413</v>
      </c>
      <c r="E10" s="37">
        <v>188413</v>
      </c>
      <c r="F10" s="37">
        <v>157200.60999999999</v>
      </c>
      <c r="G10" s="34">
        <f t="shared" si="3"/>
        <v>148.8148486349651</v>
      </c>
      <c r="H10" s="34">
        <f t="shared" si="4"/>
        <v>83.434057097970936</v>
      </c>
    </row>
    <row r="11" spans="2:9" ht="15" customHeight="1" x14ac:dyDescent="0.2">
      <c r="B11" s="6" t="s">
        <v>135</v>
      </c>
      <c r="C11" s="38">
        <f>C12</f>
        <v>204005.88</v>
      </c>
      <c r="D11" s="38">
        <f t="shared" ref="D11:F11" si="6">D12</f>
        <v>151070</v>
      </c>
      <c r="E11" s="38">
        <f t="shared" si="6"/>
        <v>151070</v>
      </c>
      <c r="F11" s="38">
        <f t="shared" si="6"/>
        <v>227992.95999999999</v>
      </c>
      <c r="G11" s="39">
        <f t="shared" si="3"/>
        <v>111.75803364099113</v>
      </c>
      <c r="H11" s="39">
        <f t="shared" si="4"/>
        <v>150.91875289600847</v>
      </c>
    </row>
    <row r="12" spans="2:9" ht="15" customHeight="1" x14ac:dyDescent="0.2">
      <c r="B12" s="40" t="s">
        <v>136</v>
      </c>
      <c r="C12" s="37">
        <v>204005.88</v>
      </c>
      <c r="D12" s="37">
        <v>151070</v>
      </c>
      <c r="E12" s="37">
        <v>151070</v>
      </c>
      <c r="F12" s="37">
        <v>227992.95999999999</v>
      </c>
      <c r="G12" s="34">
        <f t="shared" si="3"/>
        <v>111.75803364099113</v>
      </c>
      <c r="H12" s="34">
        <f t="shared" si="4"/>
        <v>150.91875289600847</v>
      </c>
    </row>
    <row r="13" spans="2:9" x14ac:dyDescent="0.2">
      <c r="B13" s="6" t="s">
        <v>137</v>
      </c>
      <c r="C13" s="38">
        <f>C14+C15</f>
        <v>603393.94999999995</v>
      </c>
      <c r="D13" s="38">
        <f t="shared" ref="D13:F13" si="7">D14+D15</f>
        <v>929632</v>
      </c>
      <c r="E13" s="38">
        <f t="shared" ref="E13" si="8">E14+E15</f>
        <v>929632</v>
      </c>
      <c r="F13" s="38">
        <f t="shared" si="7"/>
        <v>655059.03</v>
      </c>
      <c r="G13" s="39">
        <f t="shared" si="3"/>
        <v>108.56241266588769</v>
      </c>
      <c r="H13" s="39">
        <f t="shared" si="4"/>
        <v>70.464337501290842</v>
      </c>
    </row>
    <row r="14" spans="2:9" x14ac:dyDescent="0.2">
      <c r="B14" s="40" t="s">
        <v>138</v>
      </c>
      <c r="C14" s="37">
        <v>603393.94999999995</v>
      </c>
      <c r="D14" s="98">
        <v>929632</v>
      </c>
      <c r="E14" s="98">
        <v>929632</v>
      </c>
      <c r="F14" s="37">
        <v>655059.03</v>
      </c>
      <c r="G14" s="34">
        <f t="shared" si="3"/>
        <v>108.56241266588769</v>
      </c>
      <c r="H14" s="34">
        <f t="shared" si="4"/>
        <v>70.464337501290842</v>
      </c>
    </row>
    <row r="15" spans="2:9" x14ac:dyDescent="0.2">
      <c r="B15" s="40" t="s">
        <v>139</v>
      </c>
      <c r="C15" s="37">
        <f t="shared" ref="C15:F15" si="9">+C16</f>
        <v>0</v>
      </c>
      <c r="D15" s="98">
        <f t="shared" si="9"/>
        <v>0</v>
      </c>
      <c r="E15" s="98">
        <f t="shared" si="9"/>
        <v>0</v>
      </c>
      <c r="F15" s="37">
        <f t="shared" si="9"/>
        <v>0</v>
      </c>
      <c r="G15" s="34">
        <v>0</v>
      </c>
      <c r="H15" s="34">
        <v>0</v>
      </c>
    </row>
    <row r="16" spans="2:9" ht="28.5" customHeight="1" x14ac:dyDescent="0.2">
      <c r="B16" s="40" t="s">
        <v>140</v>
      </c>
      <c r="C16" s="37">
        <v>0</v>
      </c>
      <c r="D16" s="98">
        <v>0</v>
      </c>
      <c r="E16" s="98">
        <v>0</v>
      </c>
      <c r="F16" s="37">
        <v>0</v>
      </c>
      <c r="G16" s="34">
        <v>0</v>
      </c>
      <c r="H16" s="34">
        <v>0</v>
      </c>
    </row>
    <row r="17" spans="2:8" ht="15.75" customHeight="1" x14ac:dyDescent="0.2">
      <c r="B17" s="6" t="s">
        <v>141</v>
      </c>
      <c r="C17" s="38">
        <f>C18</f>
        <v>9274.9</v>
      </c>
      <c r="D17" s="38">
        <f t="shared" ref="D17:F17" si="10">D18</f>
        <v>1000</v>
      </c>
      <c r="E17" s="38">
        <f t="shared" si="10"/>
        <v>1000</v>
      </c>
      <c r="F17" s="38">
        <f t="shared" si="10"/>
        <v>43807.34</v>
      </c>
      <c r="G17" s="39">
        <f t="shared" si="3"/>
        <v>472.32142664610939</v>
      </c>
      <c r="H17" s="39">
        <f t="shared" si="4"/>
        <v>4380.7339999999995</v>
      </c>
    </row>
    <row r="18" spans="2:8" ht="15" customHeight="1" x14ac:dyDescent="0.2">
      <c r="B18" s="40" t="s">
        <v>142</v>
      </c>
      <c r="C18" s="37">
        <v>9274.9</v>
      </c>
      <c r="D18" s="37">
        <v>1000</v>
      </c>
      <c r="E18" s="37">
        <v>1000</v>
      </c>
      <c r="F18" s="37">
        <v>43807.34</v>
      </c>
      <c r="G18" s="34">
        <f t="shared" si="3"/>
        <v>472.32142664610939</v>
      </c>
      <c r="H18" s="34">
        <f t="shared" si="4"/>
        <v>4380.7339999999995</v>
      </c>
    </row>
    <row r="19" spans="2:8" ht="24.75" customHeight="1" x14ac:dyDescent="0.2">
      <c r="B19" s="6" t="s">
        <v>143</v>
      </c>
      <c r="C19" s="38">
        <f>C20</f>
        <v>3160.6</v>
      </c>
      <c r="D19" s="38">
        <f t="shared" ref="D19:F19" si="11">D20</f>
        <v>3250</v>
      </c>
      <c r="E19" s="38">
        <f t="shared" si="11"/>
        <v>3250</v>
      </c>
      <c r="F19" s="38">
        <f t="shared" si="11"/>
        <v>0</v>
      </c>
      <c r="G19" s="39">
        <f t="shared" si="3"/>
        <v>0</v>
      </c>
      <c r="H19" s="39">
        <f t="shared" si="4"/>
        <v>0</v>
      </c>
    </row>
    <row r="20" spans="2:8" ht="42" customHeight="1" x14ac:dyDescent="0.2">
      <c r="B20" s="40" t="s">
        <v>144</v>
      </c>
      <c r="C20" s="37">
        <v>3160.6</v>
      </c>
      <c r="D20" s="37">
        <v>3250</v>
      </c>
      <c r="E20" s="37">
        <v>3250</v>
      </c>
      <c r="F20" s="37">
        <v>0</v>
      </c>
      <c r="G20" s="34">
        <f t="shared" si="3"/>
        <v>0</v>
      </c>
      <c r="H20" s="34">
        <f t="shared" si="4"/>
        <v>0</v>
      </c>
    </row>
    <row r="21" spans="2:8" ht="19.5" customHeight="1" x14ac:dyDescent="0.2">
      <c r="B21" s="40"/>
      <c r="C21" s="37"/>
      <c r="D21" s="37"/>
      <c r="E21" s="37"/>
      <c r="F21" s="37"/>
      <c r="G21" s="34"/>
      <c r="H21" s="34"/>
    </row>
    <row r="22" spans="2:8" ht="15.75" customHeight="1" x14ac:dyDescent="0.2">
      <c r="B22" s="6" t="s">
        <v>40</v>
      </c>
      <c r="C22" s="32">
        <f>C23+C25+C27+C29+C33+C35</f>
        <v>1520974.08</v>
      </c>
      <c r="D22" s="32">
        <f t="shared" ref="D22" si="12">D23+D25+D27+D29+D33+D35</f>
        <v>1392800</v>
      </c>
      <c r="E22" s="32">
        <f t="shared" ref="E22" si="13">E23+E25+E27+E29+E33+E35</f>
        <v>1392800</v>
      </c>
      <c r="F22" s="32">
        <f>F23+F25+F27+F29+F33+F35</f>
        <v>1619237.7100000002</v>
      </c>
      <c r="G22" s="39">
        <f>F22/C22*100</f>
        <v>106.46057229325039</v>
      </c>
      <c r="H22" s="39">
        <f>F22/E22*100</f>
        <v>116.25773334290639</v>
      </c>
    </row>
    <row r="23" spans="2:8" ht="15.75" customHeight="1" x14ac:dyDescent="0.2">
      <c r="B23" s="6" t="s">
        <v>14</v>
      </c>
      <c r="C23" s="45">
        <f>SUM(C24)</f>
        <v>603725.06000000006</v>
      </c>
      <c r="D23" s="45">
        <f t="shared" ref="D23:F23" si="14">SUM(D24)</f>
        <v>610900</v>
      </c>
      <c r="E23" s="45">
        <f t="shared" si="14"/>
        <v>610900</v>
      </c>
      <c r="F23" s="45">
        <f t="shared" si="14"/>
        <v>640937.78</v>
      </c>
      <c r="G23" s="39">
        <f t="shared" ref="G23:G36" si="15">F23/C23*100</f>
        <v>106.16385213494368</v>
      </c>
      <c r="H23" s="39">
        <f t="shared" ref="H23:H36" si="16">F23/E23*100</f>
        <v>104.91697168112621</v>
      </c>
    </row>
    <row r="24" spans="2:8" x14ac:dyDescent="0.2">
      <c r="B24" s="12" t="s">
        <v>15</v>
      </c>
      <c r="C24" s="42">
        <v>603725.06000000006</v>
      </c>
      <c r="D24" s="41">
        <v>610900</v>
      </c>
      <c r="E24" s="41">
        <v>610900</v>
      </c>
      <c r="F24" s="42">
        <v>640937.78</v>
      </c>
      <c r="G24" s="39">
        <f t="shared" si="15"/>
        <v>106.16385213494368</v>
      </c>
      <c r="H24" s="39">
        <f t="shared" si="16"/>
        <v>104.91697168112621</v>
      </c>
    </row>
    <row r="25" spans="2:8" x14ac:dyDescent="0.2">
      <c r="B25" s="6" t="s">
        <v>16</v>
      </c>
      <c r="C25" s="45">
        <f>SUM(C26)</f>
        <v>123398.16</v>
      </c>
      <c r="D25" s="45">
        <f t="shared" ref="D25:F25" si="17">SUM(D26)</f>
        <v>186370</v>
      </c>
      <c r="E25" s="45">
        <f t="shared" si="17"/>
        <v>186370</v>
      </c>
      <c r="F25" s="45">
        <f t="shared" si="17"/>
        <v>123419.31</v>
      </c>
      <c r="G25" s="39">
        <f t="shared" si="15"/>
        <v>100.01713963968344</v>
      </c>
      <c r="H25" s="39">
        <f t="shared" si="16"/>
        <v>66.222734345656491</v>
      </c>
    </row>
    <row r="26" spans="2:8" x14ac:dyDescent="0.2">
      <c r="B26" s="13" t="s">
        <v>17</v>
      </c>
      <c r="C26" s="42">
        <v>123398.16</v>
      </c>
      <c r="D26" s="41">
        <v>186370</v>
      </c>
      <c r="E26" s="41">
        <v>186370</v>
      </c>
      <c r="F26" s="42">
        <v>123419.31</v>
      </c>
      <c r="G26" s="39">
        <f t="shared" si="15"/>
        <v>100.01713963968344</v>
      </c>
      <c r="H26" s="39">
        <f t="shared" si="16"/>
        <v>66.222734345656491</v>
      </c>
    </row>
    <row r="27" spans="2:8" x14ac:dyDescent="0.2">
      <c r="B27" s="6" t="s">
        <v>135</v>
      </c>
      <c r="C27" s="45">
        <f>C28</f>
        <v>215265.5</v>
      </c>
      <c r="D27" s="45">
        <f t="shared" ref="D27:F27" si="18">D28</f>
        <v>109548</v>
      </c>
      <c r="E27" s="45">
        <f t="shared" si="18"/>
        <v>109548</v>
      </c>
      <c r="F27" s="45">
        <f t="shared" si="18"/>
        <v>187751.06</v>
      </c>
      <c r="G27" s="39">
        <f t="shared" si="15"/>
        <v>87.218369873481819</v>
      </c>
      <c r="H27" s="39">
        <f t="shared" si="16"/>
        <v>171.38702669149598</v>
      </c>
    </row>
    <row r="28" spans="2:8" x14ac:dyDescent="0.2">
      <c r="B28" s="40" t="s">
        <v>136</v>
      </c>
      <c r="C28" s="42">
        <v>215265.5</v>
      </c>
      <c r="D28" s="41">
        <v>109548</v>
      </c>
      <c r="E28" s="41">
        <v>109548</v>
      </c>
      <c r="F28" s="42">
        <v>187751.06</v>
      </c>
      <c r="G28" s="39">
        <f t="shared" si="15"/>
        <v>87.218369873481819</v>
      </c>
      <c r="H28" s="39">
        <f t="shared" si="16"/>
        <v>171.38702669149598</v>
      </c>
    </row>
    <row r="29" spans="2:8" x14ac:dyDescent="0.2">
      <c r="B29" s="6" t="s">
        <v>137</v>
      </c>
      <c r="C29" s="45">
        <f>SUM(C30:C31)</f>
        <v>566149.86</v>
      </c>
      <c r="D29" s="45">
        <f t="shared" ref="D29:F29" si="19">SUM(D30:D31)</f>
        <v>481732</v>
      </c>
      <c r="E29" s="45">
        <f t="shared" ref="E29" si="20">SUM(E30:E31)</f>
        <v>481732</v>
      </c>
      <c r="F29" s="45">
        <f t="shared" si="19"/>
        <v>655059.03</v>
      </c>
      <c r="G29" s="39">
        <f t="shared" si="15"/>
        <v>115.7041759226082</v>
      </c>
      <c r="H29" s="39">
        <f t="shared" si="16"/>
        <v>135.97997019089453</v>
      </c>
    </row>
    <row r="30" spans="2:8" x14ac:dyDescent="0.2">
      <c r="B30" s="40" t="s">
        <v>138</v>
      </c>
      <c r="C30" s="42">
        <v>566149.86</v>
      </c>
      <c r="D30" s="41">
        <v>481732</v>
      </c>
      <c r="E30" s="41">
        <v>481732</v>
      </c>
      <c r="F30" s="42">
        <v>655059.03</v>
      </c>
      <c r="G30" s="39">
        <f t="shared" si="15"/>
        <v>115.7041759226082</v>
      </c>
      <c r="H30" s="39">
        <f t="shared" si="16"/>
        <v>135.97997019089453</v>
      </c>
    </row>
    <row r="31" spans="2:8" x14ac:dyDescent="0.2">
      <c r="B31" s="40" t="s">
        <v>139</v>
      </c>
      <c r="C31" s="43">
        <f t="shared" ref="C31:F31" si="21">+C32</f>
        <v>0</v>
      </c>
      <c r="D31" s="43">
        <f t="shared" si="21"/>
        <v>0</v>
      </c>
      <c r="E31" s="43">
        <f t="shared" si="21"/>
        <v>0</v>
      </c>
      <c r="F31" s="43">
        <f t="shared" si="21"/>
        <v>0</v>
      </c>
      <c r="G31" s="39">
        <v>0</v>
      </c>
      <c r="H31" s="39">
        <v>0</v>
      </c>
    </row>
    <row r="32" spans="2:8" ht="25.5" x14ac:dyDescent="0.2">
      <c r="B32" s="40" t="s">
        <v>140</v>
      </c>
      <c r="C32" s="44">
        <v>0</v>
      </c>
      <c r="D32" s="43">
        <v>0</v>
      </c>
      <c r="E32" s="43">
        <v>0</v>
      </c>
      <c r="F32" s="44">
        <v>0</v>
      </c>
      <c r="G32" s="39">
        <v>0</v>
      </c>
      <c r="H32" s="39">
        <v>0</v>
      </c>
    </row>
    <row r="33" spans="2:11" ht="15" customHeight="1" x14ac:dyDescent="0.2">
      <c r="B33" s="6" t="s">
        <v>141</v>
      </c>
      <c r="C33" s="45">
        <f>C34</f>
        <v>9274.9</v>
      </c>
      <c r="D33" s="45">
        <f t="shared" ref="D33:F33" si="22">D34</f>
        <v>1000</v>
      </c>
      <c r="E33" s="45">
        <f t="shared" si="22"/>
        <v>1000</v>
      </c>
      <c r="F33" s="45">
        <f t="shared" si="22"/>
        <v>12070.53</v>
      </c>
      <c r="G33" s="39">
        <f t="shared" si="15"/>
        <v>130.14188832224607</v>
      </c>
      <c r="H33" s="39">
        <f t="shared" si="16"/>
        <v>1207.0530000000001</v>
      </c>
      <c r="I33" s="79"/>
      <c r="J33" s="79"/>
      <c r="K33" s="79"/>
    </row>
    <row r="34" spans="2:11" x14ac:dyDescent="0.2">
      <c r="B34" s="40" t="s">
        <v>142</v>
      </c>
      <c r="C34" s="42">
        <v>9274.9</v>
      </c>
      <c r="D34" s="41">
        <v>1000</v>
      </c>
      <c r="E34" s="41">
        <v>1000</v>
      </c>
      <c r="F34" s="42">
        <v>12070.53</v>
      </c>
      <c r="G34" s="39">
        <f t="shared" si="15"/>
        <v>130.14188832224607</v>
      </c>
      <c r="H34" s="39">
        <f t="shared" si="16"/>
        <v>1207.0530000000001</v>
      </c>
      <c r="I34" s="79"/>
      <c r="J34" s="79"/>
      <c r="K34" s="79"/>
    </row>
    <row r="35" spans="2:11" ht="38.25" x14ac:dyDescent="0.2">
      <c r="B35" s="6" t="s">
        <v>143</v>
      </c>
      <c r="C35" s="45">
        <f>C36</f>
        <v>3160.6</v>
      </c>
      <c r="D35" s="45">
        <f t="shared" ref="D35:F35" si="23">D36</f>
        <v>3250</v>
      </c>
      <c r="E35" s="45">
        <f t="shared" si="23"/>
        <v>3250</v>
      </c>
      <c r="F35" s="45">
        <f t="shared" si="23"/>
        <v>0</v>
      </c>
      <c r="G35" s="39">
        <f t="shared" si="15"/>
        <v>0</v>
      </c>
      <c r="H35" s="39">
        <f t="shared" si="16"/>
        <v>0</v>
      </c>
      <c r="I35" s="79"/>
      <c r="J35" s="79"/>
      <c r="K35" s="79"/>
    </row>
    <row r="36" spans="2:11" ht="38.25" x14ac:dyDescent="0.2">
      <c r="B36" s="40" t="s">
        <v>144</v>
      </c>
      <c r="C36" s="42">
        <v>3160.6</v>
      </c>
      <c r="D36" s="41">
        <v>3250</v>
      </c>
      <c r="E36" s="41">
        <v>3250</v>
      </c>
      <c r="F36" s="42">
        <v>0</v>
      </c>
      <c r="G36" s="39">
        <f t="shared" si="15"/>
        <v>0</v>
      </c>
      <c r="H36" s="39">
        <f t="shared" si="16"/>
        <v>0</v>
      </c>
    </row>
    <row r="39" spans="2:11" ht="15.75" x14ac:dyDescent="0.2">
      <c r="B39" s="106" t="s">
        <v>320</v>
      </c>
    </row>
    <row r="40" spans="2:11" ht="15.75" x14ac:dyDescent="0.2">
      <c r="B40" s="106"/>
    </row>
    <row r="41" spans="2:11" ht="15.75" x14ac:dyDescent="0.2">
      <c r="B41" s="106" t="s">
        <v>321</v>
      </c>
    </row>
    <row r="42" spans="2:11" ht="15.75" x14ac:dyDescent="0.2">
      <c r="B42" s="106"/>
    </row>
    <row r="43" spans="2:11" ht="15.75" x14ac:dyDescent="0.2">
      <c r="B43" s="106" t="s">
        <v>322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5"/>
  <sheetViews>
    <sheetView workbookViewId="0">
      <selection activeCell="D1" sqref="D1"/>
    </sheetView>
  </sheetViews>
  <sheetFormatPr defaultRowHeight="12.75" x14ac:dyDescent="0.2"/>
  <cols>
    <col min="1" max="1" width="9.140625" style="25"/>
    <col min="2" max="2" width="37.7109375" style="25" customWidth="1"/>
    <col min="3" max="3" width="22.42578125" style="25" customWidth="1"/>
    <col min="4" max="4" width="21" style="25" customWidth="1"/>
    <col min="5" max="5" width="21.28515625" style="25" customWidth="1"/>
    <col min="6" max="6" width="21" style="25" customWidth="1"/>
    <col min="7" max="7" width="13.42578125" style="25" customWidth="1"/>
    <col min="8" max="8" width="13.28515625" style="25" customWidth="1"/>
    <col min="9" max="16384" width="9.140625" style="25"/>
  </cols>
  <sheetData>
    <row r="1" spans="2:8" x14ac:dyDescent="0.2">
      <c r="B1" s="27"/>
      <c r="C1" s="27"/>
      <c r="D1" s="27"/>
      <c r="E1" s="27"/>
      <c r="F1" s="4"/>
      <c r="G1" s="4"/>
      <c r="H1" s="4"/>
    </row>
    <row r="2" spans="2:8" ht="15.75" customHeight="1" x14ac:dyDescent="0.2">
      <c r="B2" s="155" t="s">
        <v>35</v>
      </c>
      <c r="C2" s="155"/>
      <c r="D2" s="155"/>
      <c r="E2" s="155"/>
      <c r="F2" s="155"/>
      <c r="G2" s="155"/>
      <c r="H2" s="155"/>
    </row>
    <row r="3" spans="2:8" x14ac:dyDescent="0.2">
      <c r="B3" s="27"/>
      <c r="C3" s="27"/>
      <c r="D3" s="27"/>
      <c r="E3" s="27"/>
      <c r="F3" s="4"/>
      <c r="G3" s="4"/>
      <c r="H3" s="4"/>
    </row>
    <row r="4" spans="2:8" ht="35.25" customHeight="1" x14ac:dyDescent="0.2">
      <c r="B4" s="18" t="s">
        <v>6</v>
      </c>
      <c r="C4" s="18" t="s">
        <v>328</v>
      </c>
      <c r="D4" s="18" t="s">
        <v>344</v>
      </c>
      <c r="E4" s="18" t="s">
        <v>345</v>
      </c>
      <c r="F4" s="18" t="s">
        <v>347</v>
      </c>
      <c r="G4" s="18" t="s">
        <v>18</v>
      </c>
      <c r="H4" s="18" t="s">
        <v>42</v>
      </c>
    </row>
    <row r="5" spans="2:8" x14ac:dyDescent="0.2"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 t="s">
        <v>31</v>
      </c>
      <c r="H5" s="18" t="s">
        <v>32</v>
      </c>
    </row>
    <row r="6" spans="2:8" ht="15.75" customHeight="1" x14ac:dyDescent="0.2">
      <c r="B6" s="6" t="s">
        <v>40</v>
      </c>
      <c r="C6" s="61">
        <f>SUM(C7)</f>
        <v>1520974.08</v>
      </c>
      <c r="D6" s="61">
        <f t="shared" ref="D6:F7" si="0">SUM(D7)</f>
        <v>1928051</v>
      </c>
      <c r="E6" s="61">
        <f t="shared" si="0"/>
        <v>1928051</v>
      </c>
      <c r="F6" s="61">
        <f t="shared" si="0"/>
        <v>1619237.71</v>
      </c>
      <c r="G6" s="81">
        <f>F6/C6*100</f>
        <v>106.46057229325039</v>
      </c>
      <c r="H6" s="81">
        <f>F6/E6*100</f>
        <v>83.983136856857001</v>
      </c>
    </row>
    <row r="7" spans="2:8" x14ac:dyDescent="0.2">
      <c r="B7" s="60" t="s">
        <v>219</v>
      </c>
      <c r="C7" s="62">
        <f>SUM(C8)</f>
        <v>1520974.08</v>
      </c>
      <c r="D7" s="62">
        <f>SUM(D8)</f>
        <v>1928051</v>
      </c>
      <c r="E7" s="62">
        <f>SUM(E8)</f>
        <v>1928051</v>
      </c>
      <c r="F7" s="62">
        <f t="shared" si="0"/>
        <v>1619237.71</v>
      </c>
      <c r="G7" s="63">
        <f t="shared" ref="G7:G8" si="1">F7/C7*100</f>
        <v>106.46057229325039</v>
      </c>
      <c r="H7" s="63">
        <f t="shared" ref="H7:H8" si="2">F7/E7*100</f>
        <v>83.983136856857001</v>
      </c>
    </row>
    <row r="8" spans="2:8" x14ac:dyDescent="0.2">
      <c r="B8" s="60" t="s">
        <v>218</v>
      </c>
      <c r="C8" s="62">
        <v>1520974.08</v>
      </c>
      <c r="D8" s="62">
        <v>1928051</v>
      </c>
      <c r="E8" s="62">
        <v>1928051</v>
      </c>
      <c r="F8" s="62">
        <v>1619237.71</v>
      </c>
      <c r="G8" s="63">
        <f t="shared" si="1"/>
        <v>106.46057229325039</v>
      </c>
      <c r="H8" s="63">
        <f t="shared" si="2"/>
        <v>83.983136856857001</v>
      </c>
    </row>
    <row r="11" spans="2:8" ht="15.75" x14ac:dyDescent="0.2">
      <c r="B11" s="106" t="s">
        <v>320</v>
      </c>
    </row>
    <row r="12" spans="2:8" ht="15.75" x14ac:dyDescent="0.2">
      <c r="B12" s="106"/>
    </row>
    <row r="13" spans="2:8" ht="15.75" x14ac:dyDescent="0.2">
      <c r="B13" s="106" t="s">
        <v>321</v>
      </c>
    </row>
    <row r="14" spans="2:8" ht="15.75" x14ac:dyDescent="0.2">
      <c r="B14" s="106"/>
    </row>
    <row r="15" spans="2:8" ht="15.75" x14ac:dyDescent="0.2">
      <c r="B15" s="106" t="s">
        <v>322</v>
      </c>
    </row>
  </sheetData>
  <mergeCells count="1">
    <mergeCell ref="B2:H2"/>
  </mergeCells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M26"/>
  <sheetViews>
    <sheetView workbookViewId="0">
      <selection activeCell="B7" sqref="B7:L17"/>
    </sheetView>
  </sheetViews>
  <sheetFormatPr defaultRowHeight="15" x14ac:dyDescent="0.25"/>
  <cols>
    <col min="2" max="2" width="7.42578125" bestFit="1" customWidth="1"/>
    <col min="3" max="3" width="6.7109375" customWidth="1"/>
    <col min="4" max="4" width="6.140625" customWidth="1"/>
    <col min="5" max="5" width="5.42578125" bestFit="1" customWidth="1"/>
    <col min="6" max="6" width="21" customWidth="1"/>
    <col min="7" max="7" width="19.140625" customWidth="1"/>
    <col min="8" max="8" width="18.28515625" customWidth="1"/>
    <col min="9" max="10" width="17" customWidth="1"/>
    <col min="11" max="11" width="11.7109375" customWidth="1"/>
    <col min="12" max="12" width="10.2851562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29" t="s">
        <v>10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29" t="s">
        <v>45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</row>
    <row r="5" spans="2:12" ht="15.75" customHeight="1" x14ac:dyDescent="0.25">
      <c r="B5" s="129" t="s">
        <v>36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38.25" customHeight="1" x14ac:dyDescent="0.25">
      <c r="B7" s="137" t="s">
        <v>6</v>
      </c>
      <c r="C7" s="138"/>
      <c r="D7" s="138"/>
      <c r="E7" s="138"/>
      <c r="F7" s="139"/>
      <c r="G7" s="18" t="s">
        <v>328</v>
      </c>
      <c r="H7" s="18" t="s">
        <v>344</v>
      </c>
      <c r="I7" s="18" t="s">
        <v>345</v>
      </c>
      <c r="J7" s="18" t="s">
        <v>347</v>
      </c>
      <c r="K7" s="108" t="s">
        <v>18</v>
      </c>
      <c r="L7" s="108" t="s">
        <v>42</v>
      </c>
    </row>
    <row r="8" spans="2:12" x14ac:dyDescent="0.25">
      <c r="B8" s="137">
        <v>1</v>
      </c>
      <c r="C8" s="138"/>
      <c r="D8" s="138"/>
      <c r="E8" s="138"/>
      <c r="F8" s="139"/>
      <c r="G8" s="107">
        <v>2</v>
      </c>
      <c r="H8" s="107">
        <v>3</v>
      </c>
      <c r="I8" s="107">
        <v>4</v>
      </c>
      <c r="J8" s="107">
        <v>5</v>
      </c>
      <c r="K8" s="107" t="s">
        <v>31</v>
      </c>
      <c r="L8" s="107" t="s">
        <v>32</v>
      </c>
    </row>
    <row r="9" spans="2:12" ht="25.5" customHeight="1" x14ac:dyDescent="0.25">
      <c r="B9" s="6">
        <v>8</v>
      </c>
      <c r="C9" s="6"/>
      <c r="D9" s="6"/>
      <c r="E9" s="6"/>
      <c r="F9" s="6" t="s">
        <v>7</v>
      </c>
      <c r="G9" s="121">
        <f>SUM(G10)</f>
        <v>0</v>
      </c>
      <c r="H9" s="121">
        <f t="shared" ref="H9:J10" si="0">SUM(H10)</f>
        <v>0</v>
      </c>
      <c r="I9" s="121">
        <f t="shared" si="0"/>
        <v>0</v>
      </c>
      <c r="J9" s="121">
        <f t="shared" si="0"/>
        <v>0</v>
      </c>
      <c r="K9" s="122">
        <v>0</v>
      </c>
      <c r="L9" s="122">
        <v>0</v>
      </c>
    </row>
    <row r="10" spans="2:12" x14ac:dyDescent="0.25">
      <c r="B10" s="6"/>
      <c r="C10" s="8">
        <v>84</v>
      </c>
      <c r="D10" s="8"/>
      <c r="E10" s="8"/>
      <c r="F10" s="8" t="s">
        <v>337</v>
      </c>
      <c r="G10" s="121">
        <f>SUM(G11)</f>
        <v>0</v>
      </c>
      <c r="H10" s="121">
        <f t="shared" si="0"/>
        <v>0</v>
      </c>
      <c r="I10" s="121">
        <f t="shared" si="0"/>
        <v>0</v>
      </c>
      <c r="J10" s="121">
        <f t="shared" si="0"/>
        <v>0</v>
      </c>
      <c r="K10" s="122">
        <v>0</v>
      </c>
      <c r="L10" s="122">
        <v>0</v>
      </c>
    </row>
    <row r="11" spans="2:12" ht="76.5" x14ac:dyDescent="0.25">
      <c r="B11" s="115"/>
      <c r="C11" s="115"/>
      <c r="D11" s="115">
        <v>841</v>
      </c>
      <c r="E11" s="115"/>
      <c r="F11" s="116" t="s">
        <v>338</v>
      </c>
      <c r="G11" s="121">
        <f>SUM(G12)</f>
        <v>0</v>
      </c>
      <c r="H11" s="121"/>
      <c r="I11" s="121"/>
      <c r="J11" s="122"/>
      <c r="K11" s="122">
        <v>0</v>
      </c>
      <c r="L11" s="122">
        <v>0</v>
      </c>
    </row>
    <row r="12" spans="2:12" ht="25.5" customHeight="1" x14ac:dyDescent="0.25">
      <c r="B12" s="115"/>
      <c r="C12" s="115"/>
      <c r="D12" s="115"/>
      <c r="E12" s="115">
        <v>8413</v>
      </c>
      <c r="F12" s="116" t="s">
        <v>339</v>
      </c>
      <c r="G12" s="121">
        <v>0</v>
      </c>
      <c r="H12" s="121">
        <v>0</v>
      </c>
      <c r="I12" s="121">
        <v>0</v>
      </c>
      <c r="J12" s="122">
        <v>0</v>
      </c>
      <c r="K12" s="122">
        <v>0</v>
      </c>
      <c r="L12" s="122">
        <v>0</v>
      </c>
    </row>
    <row r="13" spans="2:12" x14ac:dyDescent="0.25">
      <c r="B13" s="115"/>
      <c r="C13" s="115"/>
      <c r="D13" s="115"/>
      <c r="E13" s="117" t="s">
        <v>340</v>
      </c>
      <c r="F13" s="118"/>
      <c r="G13" s="121"/>
      <c r="H13" s="121"/>
      <c r="I13" s="121"/>
      <c r="J13" s="122"/>
      <c r="K13" s="122">
        <v>0</v>
      </c>
      <c r="L13" s="122">
        <v>0</v>
      </c>
    </row>
    <row r="14" spans="2:12" ht="25.5" customHeight="1" x14ac:dyDescent="0.25">
      <c r="B14" s="7">
        <v>5</v>
      </c>
      <c r="C14" s="7"/>
      <c r="D14" s="7"/>
      <c r="E14" s="7"/>
      <c r="F14" s="9" t="s">
        <v>8</v>
      </c>
      <c r="G14" s="121">
        <f>SUM(G15)</f>
        <v>0</v>
      </c>
      <c r="H14" s="121">
        <f t="shared" ref="H14:J14" si="1">SUM(H15)</f>
        <v>0</v>
      </c>
      <c r="I14" s="121">
        <f t="shared" si="1"/>
        <v>0</v>
      </c>
      <c r="J14" s="121">
        <f t="shared" si="1"/>
        <v>0</v>
      </c>
      <c r="K14" s="122">
        <v>0</v>
      </c>
      <c r="L14" s="122">
        <v>0</v>
      </c>
    </row>
    <row r="15" spans="2:12" ht="25.5" customHeight="1" x14ac:dyDescent="0.25">
      <c r="B15" s="8"/>
      <c r="C15" s="8">
        <v>54</v>
      </c>
      <c r="D15" s="8"/>
      <c r="E15" s="8"/>
      <c r="F15" s="119" t="s">
        <v>341</v>
      </c>
      <c r="G15" s="121">
        <f>SUM(G16)</f>
        <v>0</v>
      </c>
      <c r="H15" s="121">
        <f t="shared" ref="H15:J15" si="2">SUM(H16)</f>
        <v>0</v>
      </c>
      <c r="I15" s="121">
        <f t="shared" si="2"/>
        <v>0</v>
      </c>
      <c r="J15" s="121">
        <f t="shared" si="2"/>
        <v>0</v>
      </c>
      <c r="K15" s="122">
        <v>0</v>
      </c>
      <c r="L15" s="122">
        <v>0</v>
      </c>
    </row>
    <row r="16" spans="2:12" ht="89.25" x14ac:dyDescent="0.25">
      <c r="B16" s="8"/>
      <c r="C16" s="8"/>
      <c r="D16" s="8">
        <v>541</v>
      </c>
      <c r="E16" s="116"/>
      <c r="F16" s="116" t="s">
        <v>342</v>
      </c>
      <c r="G16" s="121">
        <f>SUM(G17)</f>
        <v>0</v>
      </c>
      <c r="H16" s="121">
        <f t="shared" ref="H16:J16" si="3">SUM(H17)</f>
        <v>0</v>
      </c>
      <c r="I16" s="121">
        <f t="shared" si="3"/>
        <v>0</v>
      </c>
      <c r="J16" s="121">
        <f t="shared" si="3"/>
        <v>0</v>
      </c>
      <c r="K16" s="122">
        <v>0</v>
      </c>
      <c r="L16" s="122">
        <v>0</v>
      </c>
    </row>
    <row r="17" spans="2:13" ht="38.25" customHeight="1" x14ac:dyDescent="0.25">
      <c r="B17" s="8"/>
      <c r="C17" s="8"/>
      <c r="D17" s="8"/>
      <c r="E17" s="116">
        <v>5413</v>
      </c>
      <c r="F17" s="116" t="s">
        <v>343</v>
      </c>
      <c r="G17" s="121">
        <v>0</v>
      </c>
      <c r="H17" s="121">
        <v>0</v>
      </c>
      <c r="I17" s="123">
        <v>0</v>
      </c>
      <c r="J17" s="122">
        <v>0</v>
      </c>
      <c r="K17" s="122">
        <v>0</v>
      </c>
      <c r="L17" s="122">
        <v>0</v>
      </c>
    </row>
    <row r="18" spans="2:13" x14ac:dyDescent="0.25">
      <c r="B18" s="120"/>
      <c r="C18" s="7"/>
      <c r="D18" s="7"/>
      <c r="E18" s="7"/>
      <c r="F18" s="9" t="s">
        <v>340</v>
      </c>
      <c r="G18" s="5"/>
      <c r="H18" s="5"/>
      <c r="I18" s="5"/>
      <c r="J18" s="16"/>
      <c r="K18" s="16"/>
      <c r="L18" s="16"/>
    </row>
    <row r="21" spans="2:13" ht="15.75" x14ac:dyDescent="0.25">
      <c r="B21" s="106" t="s">
        <v>320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</row>
    <row r="22" spans="2:13" ht="15.75" x14ac:dyDescent="0.25">
      <c r="B22" s="106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2:13" ht="15.75" x14ac:dyDescent="0.25">
      <c r="B23" s="106" t="s">
        <v>321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2:13" ht="15.75" x14ac:dyDescent="0.25">
      <c r="B24" s="10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</row>
    <row r="25" spans="2:13" ht="15.75" x14ac:dyDescent="0.25">
      <c r="B25" s="106" t="s">
        <v>322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</row>
    <row r="26" spans="2:13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5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B4" sqref="B4:H19"/>
    </sheetView>
  </sheetViews>
  <sheetFormatPr defaultRowHeight="15" x14ac:dyDescent="0.25"/>
  <cols>
    <col min="2" max="2" width="37.7109375" customWidth="1"/>
    <col min="3" max="3" width="15.7109375" customWidth="1"/>
    <col min="4" max="4" width="14.7109375" customWidth="1"/>
    <col min="5" max="5" width="14.42578125" customWidth="1"/>
    <col min="6" max="6" width="15.7109375" customWidth="1"/>
    <col min="7" max="7" width="13" customWidth="1"/>
    <col min="8" max="8" width="12.570312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29" t="s">
        <v>37</v>
      </c>
      <c r="C2" s="129"/>
      <c r="D2" s="129"/>
      <c r="E2" s="129"/>
      <c r="F2" s="129"/>
      <c r="G2" s="129"/>
      <c r="H2" s="129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38.25" x14ac:dyDescent="0.25">
      <c r="B4" s="18" t="s">
        <v>330</v>
      </c>
      <c r="C4" s="18" t="s">
        <v>328</v>
      </c>
      <c r="D4" s="18" t="s">
        <v>344</v>
      </c>
      <c r="E4" s="18" t="s">
        <v>345</v>
      </c>
      <c r="F4" s="18" t="s">
        <v>347</v>
      </c>
      <c r="G4" s="18" t="s">
        <v>18</v>
      </c>
      <c r="H4" s="18" t="s">
        <v>42</v>
      </c>
    </row>
    <row r="5" spans="2:8" x14ac:dyDescent="0.25">
      <c r="B5" s="18">
        <v>1</v>
      </c>
      <c r="C5" s="18">
        <v>2</v>
      </c>
      <c r="D5" s="18">
        <v>3</v>
      </c>
      <c r="E5" s="18">
        <v>4</v>
      </c>
      <c r="F5" s="18">
        <v>5</v>
      </c>
      <c r="G5" s="18" t="s">
        <v>31</v>
      </c>
      <c r="H5" s="18" t="s">
        <v>32</v>
      </c>
    </row>
    <row r="6" spans="2:8" ht="25.5" x14ac:dyDescent="0.25">
      <c r="B6" s="18" t="s">
        <v>331</v>
      </c>
      <c r="C6" s="114">
        <v>0</v>
      </c>
      <c r="D6" s="114">
        <v>0</v>
      </c>
      <c r="E6" s="114">
        <v>0</v>
      </c>
      <c r="F6" s="114">
        <v>0</v>
      </c>
      <c r="G6" s="125">
        <v>0</v>
      </c>
      <c r="H6" s="125">
        <v>0</v>
      </c>
    </row>
    <row r="7" spans="2:8" ht="15.75" customHeight="1" x14ac:dyDescent="0.25">
      <c r="B7" s="109" t="s">
        <v>96</v>
      </c>
      <c r="C7" s="111">
        <v>0</v>
      </c>
      <c r="D7" s="111">
        <v>0</v>
      </c>
      <c r="E7" s="111">
        <v>0</v>
      </c>
      <c r="F7" s="111">
        <v>0</v>
      </c>
      <c r="G7" s="126">
        <v>0</v>
      </c>
      <c r="H7" s="126">
        <v>0</v>
      </c>
    </row>
    <row r="8" spans="2:8" x14ac:dyDescent="0.25">
      <c r="B8" s="110" t="s">
        <v>97</v>
      </c>
      <c r="C8" s="112">
        <v>0</v>
      </c>
      <c r="D8" s="112">
        <v>0</v>
      </c>
      <c r="E8" s="112">
        <v>0</v>
      </c>
      <c r="F8" s="112">
        <v>0</v>
      </c>
      <c r="G8" s="126">
        <v>0</v>
      </c>
      <c r="H8" s="126">
        <v>0</v>
      </c>
    </row>
    <row r="9" spans="2:8" x14ac:dyDescent="0.25">
      <c r="B9" s="109" t="s">
        <v>126</v>
      </c>
      <c r="C9" s="111">
        <v>0</v>
      </c>
      <c r="D9" s="111">
        <v>0</v>
      </c>
      <c r="E9" s="111">
        <v>0</v>
      </c>
      <c r="F9" s="111">
        <v>0</v>
      </c>
      <c r="G9" s="126">
        <v>0</v>
      </c>
      <c r="H9" s="126">
        <v>0</v>
      </c>
    </row>
    <row r="10" spans="2:8" x14ac:dyDescent="0.25">
      <c r="B10" s="110" t="s">
        <v>127</v>
      </c>
      <c r="C10" s="112">
        <v>0</v>
      </c>
      <c r="D10" s="112">
        <v>0</v>
      </c>
      <c r="E10" s="112">
        <v>0</v>
      </c>
      <c r="F10" s="112">
        <v>0</v>
      </c>
      <c r="G10" s="126">
        <v>0</v>
      </c>
      <c r="H10" s="126">
        <v>0</v>
      </c>
    </row>
    <row r="11" spans="2:8" x14ac:dyDescent="0.25">
      <c r="B11" s="109" t="s">
        <v>130</v>
      </c>
      <c r="C11" s="111">
        <v>0</v>
      </c>
      <c r="D11" s="111">
        <v>0</v>
      </c>
      <c r="E11" s="111">
        <v>0</v>
      </c>
      <c r="F11" s="111">
        <v>0</v>
      </c>
      <c r="G11" s="126">
        <v>0</v>
      </c>
      <c r="H11" s="126">
        <v>0</v>
      </c>
    </row>
    <row r="12" spans="2:8" ht="25.5" x14ac:dyDescent="0.25">
      <c r="B12" s="110" t="s">
        <v>131</v>
      </c>
      <c r="C12" s="112">
        <v>0</v>
      </c>
      <c r="D12" s="112">
        <v>0</v>
      </c>
      <c r="E12" s="112">
        <v>0</v>
      </c>
      <c r="F12" s="112">
        <v>0</v>
      </c>
      <c r="G12" s="126">
        <v>0</v>
      </c>
      <c r="H12" s="126">
        <v>0</v>
      </c>
    </row>
    <row r="13" spans="2:8" x14ac:dyDescent="0.25">
      <c r="B13" s="109" t="s">
        <v>134</v>
      </c>
      <c r="C13" s="111">
        <v>0</v>
      </c>
      <c r="D13" s="111">
        <v>0</v>
      </c>
      <c r="E13" s="111">
        <v>0</v>
      </c>
      <c r="F13" s="111">
        <v>0</v>
      </c>
      <c r="G13" s="126">
        <v>0</v>
      </c>
      <c r="H13" s="126">
        <v>0</v>
      </c>
    </row>
    <row r="14" spans="2:8" x14ac:dyDescent="0.25">
      <c r="B14" s="110" t="s">
        <v>332</v>
      </c>
      <c r="C14" s="112">
        <v>0</v>
      </c>
      <c r="D14" s="112">
        <v>0</v>
      </c>
      <c r="E14" s="112">
        <v>0</v>
      </c>
      <c r="F14" s="112">
        <v>0</v>
      </c>
      <c r="G14" s="126">
        <v>0</v>
      </c>
      <c r="H14" s="126">
        <v>0</v>
      </c>
    </row>
    <row r="15" spans="2:8" x14ac:dyDescent="0.25">
      <c r="B15" s="110" t="s">
        <v>333</v>
      </c>
      <c r="C15" s="112">
        <v>0</v>
      </c>
      <c r="D15" s="113"/>
      <c r="E15" s="112">
        <v>0</v>
      </c>
      <c r="F15" s="112">
        <v>0</v>
      </c>
      <c r="G15" s="126">
        <v>0</v>
      </c>
      <c r="H15" s="126">
        <v>0</v>
      </c>
    </row>
    <row r="16" spans="2:8" x14ac:dyDescent="0.25">
      <c r="B16" s="109" t="s">
        <v>334</v>
      </c>
      <c r="C16" s="111">
        <v>0</v>
      </c>
      <c r="D16" s="111">
        <v>0</v>
      </c>
      <c r="E16" s="111">
        <v>0</v>
      </c>
      <c r="F16" s="111">
        <v>0</v>
      </c>
      <c r="G16" s="126">
        <v>0</v>
      </c>
      <c r="H16" s="126">
        <v>0</v>
      </c>
    </row>
    <row r="17" spans="2:8" x14ac:dyDescent="0.25">
      <c r="B17" s="110" t="s">
        <v>311</v>
      </c>
      <c r="C17" s="112">
        <v>0</v>
      </c>
      <c r="D17" s="112">
        <v>0</v>
      </c>
      <c r="E17" s="112">
        <v>0</v>
      </c>
      <c r="F17" s="112">
        <v>0</v>
      </c>
      <c r="G17" s="126">
        <v>0</v>
      </c>
      <c r="H17" s="126">
        <v>0</v>
      </c>
    </row>
    <row r="18" spans="2:8" ht="38.25" x14ac:dyDescent="0.25">
      <c r="B18" s="109" t="s">
        <v>335</v>
      </c>
      <c r="C18" s="111">
        <v>0</v>
      </c>
      <c r="D18" s="111">
        <v>0</v>
      </c>
      <c r="E18" s="111">
        <v>0</v>
      </c>
      <c r="F18" s="111">
        <v>0</v>
      </c>
      <c r="G18" s="126">
        <v>0</v>
      </c>
      <c r="H18" s="126">
        <v>0</v>
      </c>
    </row>
    <row r="19" spans="2:8" ht="38.25" x14ac:dyDescent="0.25">
      <c r="B19" s="110" t="s">
        <v>336</v>
      </c>
      <c r="C19" s="112">
        <v>0</v>
      </c>
      <c r="D19" s="112">
        <v>0</v>
      </c>
      <c r="E19" s="112">
        <v>0</v>
      </c>
      <c r="F19" s="112">
        <v>0</v>
      </c>
      <c r="G19" s="126">
        <v>0</v>
      </c>
      <c r="H19" s="126">
        <v>0</v>
      </c>
    </row>
    <row r="24" spans="2:8" ht="15.75" x14ac:dyDescent="0.25">
      <c r="B24" s="106" t="s">
        <v>320</v>
      </c>
    </row>
    <row r="25" spans="2:8" ht="15.75" x14ac:dyDescent="0.25">
      <c r="B25" s="106"/>
    </row>
    <row r="26" spans="2:8" ht="15.75" x14ac:dyDescent="0.25">
      <c r="B26" s="106" t="s">
        <v>321</v>
      </c>
    </row>
    <row r="27" spans="2:8" ht="15.75" x14ac:dyDescent="0.25">
      <c r="B27" s="106"/>
    </row>
    <row r="28" spans="2:8" ht="15.75" x14ac:dyDescent="0.25">
      <c r="B28" s="106" t="s">
        <v>322</v>
      </c>
    </row>
  </sheetData>
  <mergeCells count="1">
    <mergeCell ref="B2:H2"/>
  </mergeCells>
  <pageMargins left="0.7" right="0.7" top="0.75" bottom="0.75" header="0.3" footer="0.3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171"/>
  <sheetViews>
    <sheetView topLeftCell="A73" zoomScaleNormal="100" workbookViewId="0">
      <selection activeCell="N15" sqref="N15"/>
    </sheetView>
  </sheetViews>
  <sheetFormatPr defaultRowHeight="12.75" x14ac:dyDescent="0.2"/>
  <cols>
    <col min="1" max="1" width="9.140625" style="25"/>
    <col min="2" max="2" width="29.5703125" style="25" customWidth="1"/>
    <col min="3" max="3" width="6.140625" style="25" customWidth="1"/>
    <col min="4" max="4" width="24.7109375" style="25" customWidth="1"/>
    <col min="5" max="5" width="19.28515625" style="25" customWidth="1"/>
    <col min="6" max="6" width="18.28515625" style="25" customWidth="1"/>
    <col min="7" max="7" width="20.5703125" style="25" customWidth="1"/>
    <col min="8" max="8" width="13.140625" style="25" customWidth="1"/>
    <col min="9" max="16384" width="9.140625" style="25"/>
  </cols>
  <sheetData>
    <row r="1" spans="2:8" x14ac:dyDescent="0.2">
      <c r="B1" s="28"/>
      <c r="C1" s="28"/>
      <c r="D1" s="28"/>
      <c r="E1" s="28"/>
      <c r="F1" s="28"/>
      <c r="G1" s="28"/>
      <c r="H1" s="4"/>
    </row>
    <row r="2" spans="2:8" ht="18" customHeight="1" x14ac:dyDescent="0.2">
      <c r="B2" s="129" t="s">
        <v>9</v>
      </c>
      <c r="C2" s="129"/>
      <c r="D2" s="129"/>
      <c r="E2" s="129"/>
      <c r="F2" s="129"/>
      <c r="G2" s="129"/>
      <c r="H2" s="129"/>
    </row>
    <row r="3" spans="2:8" ht="15.75" x14ac:dyDescent="0.2">
      <c r="B3" s="20"/>
      <c r="C3" s="20"/>
      <c r="D3" s="20"/>
      <c r="E3" s="20"/>
      <c r="F3" s="20"/>
      <c r="G3" s="20"/>
      <c r="H3" s="15"/>
    </row>
    <row r="4" spans="2:8" ht="15.75" x14ac:dyDescent="0.25">
      <c r="B4" s="181" t="s">
        <v>47</v>
      </c>
      <c r="C4" s="181"/>
      <c r="D4" s="181"/>
      <c r="E4" s="181"/>
      <c r="F4" s="181"/>
      <c r="G4" s="181"/>
      <c r="H4" s="181"/>
    </row>
    <row r="5" spans="2:8" x14ac:dyDescent="0.2">
      <c r="B5" s="28"/>
      <c r="C5" s="28"/>
      <c r="D5" s="28"/>
      <c r="E5" s="28"/>
      <c r="F5" s="28"/>
      <c r="G5" s="28"/>
      <c r="H5" s="4"/>
    </row>
    <row r="6" spans="2:8" ht="38.25" x14ac:dyDescent="0.2">
      <c r="B6" s="182" t="s">
        <v>6</v>
      </c>
      <c r="C6" s="183"/>
      <c r="D6" s="184"/>
      <c r="E6" s="18" t="s">
        <v>344</v>
      </c>
      <c r="F6" s="18" t="s">
        <v>345</v>
      </c>
      <c r="G6" s="18" t="s">
        <v>347</v>
      </c>
      <c r="H6" s="69" t="s">
        <v>42</v>
      </c>
    </row>
    <row r="7" spans="2:8" x14ac:dyDescent="0.2">
      <c r="B7" s="182">
        <v>1</v>
      </c>
      <c r="C7" s="183"/>
      <c r="D7" s="184"/>
      <c r="E7" s="69">
        <v>2</v>
      </c>
      <c r="F7" s="69">
        <v>3</v>
      </c>
      <c r="G7" s="69">
        <v>4</v>
      </c>
      <c r="H7" s="69" t="s">
        <v>38</v>
      </c>
    </row>
    <row r="8" spans="2:8" ht="25.5" x14ac:dyDescent="0.2">
      <c r="B8" s="189">
        <v>7815</v>
      </c>
      <c r="C8" s="190"/>
      <c r="D8" s="82" t="s">
        <v>241</v>
      </c>
      <c r="E8" s="48">
        <f>E9</f>
        <v>1928051</v>
      </c>
      <c r="F8" s="48">
        <f>F9</f>
        <v>1928051</v>
      </c>
      <c r="G8" s="48">
        <f>G9</f>
        <v>1619237.7100000002</v>
      </c>
      <c r="H8" s="48">
        <f>H9</f>
        <v>83.983136856857016</v>
      </c>
    </row>
    <row r="9" spans="2:8" ht="28.5" customHeight="1" x14ac:dyDescent="0.2">
      <c r="B9" s="185">
        <v>26522</v>
      </c>
      <c r="C9" s="191"/>
      <c r="D9" s="68" t="s">
        <v>284</v>
      </c>
      <c r="E9" s="35">
        <f>E10+E12+E14+E16+E18+E20</f>
        <v>1928051</v>
      </c>
      <c r="F9" s="35">
        <f>F10+F12+F14+F16+F18+F20</f>
        <v>1928051</v>
      </c>
      <c r="G9" s="35">
        <f t="shared" ref="G9" si="0">G10+G12+G14+G16+G18+G20</f>
        <v>1619237.7100000002</v>
      </c>
      <c r="H9" s="36">
        <f>G9/F9*100</f>
        <v>83.983136856857016</v>
      </c>
    </row>
    <row r="10" spans="2:8" ht="15.75" customHeight="1" x14ac:dyDescent="0.2">
      <c r="B10" s="179" t="s">
        <v>220</v>
      </c>
      <c r="C10" s="180"/>
      <c r="D10" s="68" t="s">
        <v>221</v>
      </c>
      <c r="E10" s="35">
        <f>E11</f>
        <v>654686</v>
      </c>
      <c r="F10" s="35">
        <f>F11</f>
        <v>654686</v>
      </c>
      <c r="G10" s="35">
        <f t="shared" ref="G10" si="1">G11</f>
        <v>640937.78</v>
      </c>
      <c r="H10" s="36">
        <f t="shared" ref="H10:H73" si="2">G10/F10*100</f>
        <v>97.900028410566293</v>
      </c>
    </row>
    <row r="11" spans="2:8" ht="15.75" customHeight="1" x14ac:dyDescent="0.2">
      <c r="B11" s="173" t="s">
        <v>222</v>
      </c>
      <c r="C11" s="174"/>
      <c r="D11" s="66" t="s">
        <v>237</v>
      </c>
      <c r="E11" s="64">
        <v>654686</v>
      </c>
      <c r="F11" s="64">
        <v>654686</v>
      </c>
      <c r="G11" s="64">
        <v>640937.78</v>
      </c>
      <c r="H11" s="65">
        <f t="shared" si="2"/>
        <v>97.900028410566293</v>
      </c>
    </row>
    <row r="12" spans="2:8" ht="15.75" customHeight="1" x14ac:dyDescent="0.2">
      <c r="B12" s="185" t="s">
        <v>224</v>
      </c>
      <c r="C12" s="186"/>
      <c r="D12" s="68" t="s">
        <v>223</v>
      </c>
      <c r="E12" s="35">
        <f>E13</f>
        <v>188413</v>
      </c>
      <c r="F12" s="35">
        <f>F13</f>
        <v>188413</v>
      </c>
      <c r="G12" s="35">
        <f t="shared" ref="G12" si="3">G13</f>
        <v>123419.31</v>
      </c>
      <c r="H12" s="36">
        <f t="shared" si="2"/>
        <v>65.504667936925799</v>
      </c>
    </row>
    <row r="13" spans="2:8" ht="15.75" customHeight="1" x14ac:dyDescent="0.2">
      <c r="B13" s="187" t="s">
        <v>225</v>
      </c>
      <c r="C13" s="188"/>
      <c r="D13" s="71" t="s">
        <v>223</v>
      </c>
      <c r="E13" s="64">
        <v>188413</v>
      </c>
      <c r="F13" s="64">
        <v>188413</v>
      </c>
      <c r="G13" s="64">
        <v>123419.31</v>
      </c>
      <c r="H13" s="65">
        <f t="shared" si="2"/>
        <v>65.504667936925799</v>
      </c>
    </row>
    <row r="14" spans="2:8" ht="25.5" x14ac:dyDescent="0.2">
      <c r="B14" s="185" t="s">
        <v>226</v>
      </c>
      <c r="C14" s="186"/>
      <c r="D14" s="6" t="s">
        <v>135</v>
      </c>
      <c r="E14" s="35">
        <f>E15</f>
        <v>151070</v>
      </c>
      <c r="F14" s="35">
        <f>F15</f>
        <v>151070</v>
      </c>
      <c r="G14" s="35">
        <f t="shared" ref="G14" si="4">G15</f>
        <v>187751.06</v>
      </c>
      <c r="H14" s="36">
        <f t="shared" si="2"/>
        <v>124.28083669821936</v>
      </c>
    </row>
    <row r="15" spans="2:8" ht="25.5" x14ac:dyDescent="0.2">
      <c r="B15" s="187" t="s">
        <v>248</v>
      </c>
      <c r="C15" s="188"/>
      <c r="D15" s="8" t="s">
        <v>238</v>
      </c>
      <c r="E15" s="64">
        <v>151070</v>
      </c>
      <c r="F15" s="64">
        <v>151070</v>
      </c>
      <c r="G15" s="64">
        <v>187751.06</v>
      </c>
      <c r="H15" s="65">
        <f t="shared" si="2"/>
        <v>124.28083669821936</v>
      </c>
    </row>
    <row r="16" spans="2:8" ht="15.75" customHeight="1" x14ac:dyDescent="0.2">
      <c r="B16" s="185" t="s">
        <v>227</v>
      </c>
      <c r="C16" s="186"/>
      <c r="D16" s="68" t="s">
        <v>233</v>
      </c>
      <c r="E16" s="35">
        <f>E17</f>
        <v>929632</v>
      </c>
      <c r="F16" s="35">
        <f>F17</f>
        <v>929632</v>
      </c>
      <c r="G16" s="35">
        <f t="shared" ref="G16" si="5">G17</f>
        <v>655059.03</v>
      </c>
      <c r="H16" s="36">
        <f t="shared" si="2"/>
        <v>70.464337501290842</v>
      </c>
    </row>
    <row r="17" spans="2:8" ht="15.75" customHeight="1" x14ac:dyDescent="0.2">
      <c r="B17" s="187" t="s">
        <v>228</v>
      </c>
      <c r="C17" s="188"/>
      <c r="D17" s="66" t="s">
        <v>239</v>
      </c>
      <c r="E17" s="64">
        <v>929632</v>
      </c>
      <c r="F17" s="64">
        <v>929632</v>
      </c>
      <c r="G17" s="64">
        <v>655059.03</v>
      </c>
      <c r="H17" s="65">
        <f t="shared" si="2"/>
        <v>70.464337501290842</v>
      </c>
    </row>
    <row r="18" spans="2:8" ht="15.75" customHeight="1" x14ac:dyDescent="0.2">
      <c r="B18" s="179" t="s">
        <v>229</v>
      </c>
      <c r="C18" s="180"/>
      <c r="D18" s="68" t="s">
        <v>234</v>
      </c>
      <c r="E18" s="35">
        <f>E19</f>
        <v>1000</v>
      </c>
      <c r="F18" s="35">
        <f>F19</f>
        <v>1000</v>
      </c>
      <c r="G18" s="35">
        <f t="shared" ref="G18" si="6">G19</f>
        <v>12070.53</v>
      </c>
      <c r="H18" s="36">
        <f t="shared" si="2"/>
        <v>1207.0530000000001</v>
      </c>
    </row>
    <row r="19" spans="2:8" ht="15.75" customHeight="1" x14ac:dyDescent="0.2">
      <c r="B19" s="173" t="s">
        <v>230</v>
      </c>
      <c r="C19" s="174"/>
      <c r="D19" s="66" t="s">
        <v>240</v>
      </c>
      <c r="E19" s="64">
        <v>1000</v>
      </c>
      <c r="F19" s="64">
        <v>1000</v>
      </c>
      <c r="G19" s="64">
        <v>12070.53</v>
      </c>
      <c r="H19" s="65">
        <f t="shared" si="2"/>
        <v>1207.0530000000001</v>
      </c>
    </row>
    <row r="20" spans="2:8" ht="38.25" x14ac:dyDescent="0.2">
      <c r="B20" s="171" t="s">
        <v>231</v>
      </c>
      <c r="C20" s="172"/>
      <c r="D20" s="67" t="s">
        <v>235</v>
      </c>
      <c r="E20" s="35">
        <f>+E21</f>
        <v>3250</v>
      </c>
      <c r="F20" s="35">
        <f>+F21</f>
        <v>3250</v>
      </c>
      <c r="G20" s="35">
        <f t="shared" ref="G20" si="7">G21</f>
        <v>0</v>
      </c>
      <c r="H20" s="36">
        <f t="shared" si="2"/>
        <v>0</v>
      </c>
    </row>
    <row r="21" spans="2:8" ht="38.25" x14ac:dyDescent="0.2">
      <c r="B21" s="173" t="s">
        <v>232</v>
      </c>
      <c r="C21" s="174"/>
      <c r="D21" s="70" t="s">
        <v>235</v>
      </c>
      <c r="E21" s="64">
        <v>3250</v>
      </c>
      <c r="F21" s="64">
        <v>3250</v>
      </c>
      <c r="G21" s="64">
        <v>0</v>
      </c>
      <c r="H21" s="65">
        <f t="shared" si="2"/>
        <v>0</v>
      </c>
    </row>
    <row r="22" spans="2:8" ht="15.75" customHeight="1" x14ac:dyDescent="0.25">
      <c r="B22" s="156" t="s">
        <v>236</v>
      </c>
      <c r="C22" s="175"/>
      <c r="D22" s="176"/>
      <c r="E22" s="72">
        <f>+E23</f>
        <v>1928051</v>
      </c>
      <c r="F22" s="72">
        <f>F23</f>
        <v>1928051</v>
      </c>
      <c r="G22" s="72">
        <f>G23</f>
        <v>1619237.71</v>
      </c>
      <c r="H22" s="36">
        <f t="shared" si="2"/>
        <v>83.983136856857001</v>
      </c>
    </row>
    <row r="23" spans="2:8" ht="14.25" customHeight="1" x14ac:dyDescent="0.2">
      <c r="B23" s="156" t="s">
        <v>94</v>
      </c>
      <c r="C23" s="164"/>
      <c r="D23" s="165"/>
      <c r="E23" s="35">
        <f>E24+E55</f>
        <v>1928051</v>
      </c>
      <c r="F23" s="35">
        <f>F24+F55</f>
        <v>1928051</v>
      </c>
      <c r="G23" s="35">
        <f>G24+G55</f>
        <v>1619237.71</v>
      </c>
      <c r="H23" s="36">
        <f t="shared" si="2"/>
        <v>83.983136856857001</v>
      </c>
    </row>
    <row r="24" spans="2:8" ht="15.75" customHeight="1" x14ac:dyDescent="0.2">
      <c r="B24" s="166" t="s">
        <v>95</v>
      </c>
      <c r="C24" s="177"/>
      <c r="D24" s="168"/>
      <c r="E24" s="73">
        <f>+E25</f>
        <v>654686</v>
      </c>
      <c r="F24" s="73">
        <f>+F25</f>
        <v>654686</v>
      </c>
      <c r="G24" s="73">
        <f>+G25</f>
        <v>640937.77999999991</v>
      </c>
      <c r="H24" s="74">
        <f t="shared" si="2"/>
        <v>97.900028410566279</v>
      </c>
    </row>
    <row r="25" spans="2:8" ht="15.75" customHeight="1" x14ac:dyDescent="0.2">
      <c r="B25" s="156" t="s">
        <v>96</v>
      </c>
      <c r="C25" s="178"/>
      <c r="D25" s="158"/>
      <c r="E25" s="35">
        <f>+E26</f>
        <v>654686</v>
      </c>
      <c r="F25" s="35">
        <f>+F26</f>
        <v>654686</v>
      </c>
      <c r="G25" s="35">
        <f t="shared" ref="G25" si="8">+G26</f>
        <v>640937.77999999991</v>
      </c>
      <c r="H25" s="36">
        <f t="shared" si="2"/>
        <v>97.900028410566279</v>
      </c>
    </row>
    <row r="26" spans="2:8" ht="15.75" customHeight="1" x14ac:dyDescent="0.2">
      <c r="B26" s="156" t="s">
        <v>97</v>
      </c>
      <c r="C26" s="178"/>
      <c r="D26" s="158"/>
      <c r="E26" s="35">
        <f>E27+E31+E53</f>
        <v>654686</v>
      </c>
      <c r="F26" s="35">
        <f>F27+F31+F53</f>
        <v>654686</v>
      </c>
      <c r="G26" s="35">
        <f t="shared" ref="G26" si="9">G27+G31+G53</f>
        <v>640937.77999999991</v>
      </c>
      <c r="H26" s="36">
        <f t="shared" si="2"/>
        <v>97.900028410566279</v>
      </c>
    </row>
    <row r="27" spans="2:8" ht="15.75" customHeight="1" x14ac:dyDescent="0.2">
      <c r="B27" s="156" t="s">
        <v>98</v>
      </c>
      <c r="C27" s="178"/>
      <c r="D27" s="158"/>
      <c r="E27" s="35">
        <f>E28+E29+E30</f>
        <v>622609</v>
      </c>
      <c r="F27" s="35">
        <f>F28+F29+F30</f>
        <v>622609</v>
      </c>
      <c r="G27" s="35">
        <f t="shared" ref="G27" si="10">G28+G29+G30</f>
        <v>610304.30999999994</v>
      </c>
      <c r="H27" s="36">
        <f t="shared" si="2"/>
        <v>98.023689024733002</v>
      </c>
    </row>
    <row r="28" spans="2:8" ht="15.75" customHeight="1" x14ac:dyDescent="0.2">
      <c r="B28" s="159" t="s">
        <v>99</v>
      </c>
      <c r="C28" s="169"/>
      <c r="D28" s="170"/>
      <c r="E28" s="64">
        <v>520838</v>
      </c>
      <c r="F28" s="64">
        <v>520838</v>
      </c>
      <c r="G28" s="64">
        <v>510475.91</v>
      </c>
      <c r="H28" s="65">
        <f t="shared" si="2"/>
        <v>98.010496545950943</v>
      </c>
    </row>
    <row r="29" spans="2:8" ht="15.75" customHeight="1" x14ac:dyDescent="0.2">
      <c r="B29" s="159" t="s">
        <v>100</v>
      </c>
      <c r="C29" s="169"/>
      <c r="D29" s="170"/>
      <c r="E29" s="64">
        <v>15491</v>
      </c>
      <c r="F29" s="64">
        <v>15491</v>
      </c>
      <c r="G29" s="64">
        <v>15600</v>
      </c>
      <c r="H29" s="65">
        <f t="shared" si="2"/>
        <v>100.7036343683429</v>
      </c>
    </row>
    <row r="30" spans="2:8" ht="15.75" customHeight="1" x14ac:dyDescent="0.2">
      <c r="B30" s="159" t="s">
        <v>101</v>
      </c>
      <c r="C30" s="169"/>
      <c r="D30" s="170"/>
      <c r="E30" s="64">
        <v>86280</v>
      </c>
      <c r="F30" s="64">
        <v>86280</v>
      </c>
      <c r="G30" s="64">
        <v>84228.4</v>
      </c>
      <c r="H30" s="65">
        <f t="shared" si="2"/>
        <v>97.622160407974036</v>
      </c>
    </row>
    <row r="31" spans="2:8" ht="15.75" customHeight="1" x14ac:dyDescent="0.2">
      <c r="B31" s="156" t="s">
        <v>102</v>
      </c>
      <c r="C31" s="157"/>
      <c r="D31" s="158"/>
      <c r="E31" s="35">
        <f>E32+E33+E34+E35+E36+E37+E38+E39+E40+E41+E42+E43+E44+E45+E46+E47+E48+E49+E50+E51+E52</f>
        <v>32077</v>
      </c>
      <c r="F31" s="35">
        <f>F32+F33+F34+F35+F36+F37+F38+F39+F40+F41+F42+F43+F44+F45+F46+F47+F48+F49+F50+F51+F52</f>
        <v>32077</v>
      </c>
      <c r="G31" s="35">
        <f t="shared" ref="G31" si="11">G32+G33+G34+G35+G36+G37+G38+G39+G40+G41+G42+G43+G44+G45+G46+G47+G48+G49+G50+G51+G52</f>
        <v>30633.47</v>
      </c>
      <c r="H31" s="36">
        <f t="shared" si="2"/>
        <v>95.499797362596269</v>
      </c>
    </row>
    <row r="32" spans="2:8" ht="15.75" customHeight="1" x14ac:dyDescent="0.2">
      <c r="B32" s="159" t="s">
        <v>103</v>
      </c>
      <c r="C32" s="160"/>
      <c r="D32" s="161"/>
      <c r="E32" s="64">
        <v>3318</v>
      </c>
      <c r="F32" s="64">
        <v>3318</v>
      </c>
      <c r="G32" s="64">
        <v>3177.18</v>
      </c>
      <c r="H32" s="65">
        <f t="shared" si="2"/>
        <v>95.755877034358036</v>
      </c>
    </row>
    <row r="33" spans="2:8" ht="15.75" customHeight="1" x14ac:dyDescent="0.2">
      <c r="B33" s="159" t="s">
        <v>104</v>
      </c>
      <c r="C33" s="160"/>
      <c r="D33" s="161"/>
      <c r="E33" s="64">
        <v>13500</v>
      </c>
      <c r="F33" s="64">
        <v>13500</v>
      </c>
      <c r="G33" s="64">
        <v>12197.29</v>
      </c>
      <c r="H33" s="65">
        <f t="shared" si="2"/>
        <v>90.350296296296307</v>
      </c>
    </row>
    <row r="34" spans="2:8" ht="15.75" customHeight="1" x14ac:dyDescent="0.2">
      <c r="B34" s="159" t="s">
        <v>105</v>
      </c>
      <c r="C34" s="160"/>
      <c r="D34" s="161"/>
      <c r="E34" s="64">
        <v>265</v>
      </c>
      <c r="F34" s="64">
        <v>265</v>
      </c>
      <c r="G34" s="64">
        <v>265</v>
      </c>
      <c r="H34" s="65">
        <f t="shared" si="2"/>
        <v>100</v>
      </c>
    </row>
    <row r="35" spans="2:8" ht="15.75" customHeight="1" x14ac:dyDescent="0.2">
      <c r="B35" s="159" t="s">
        <v>106</v>
      </c>
      <c r="C35" s="160"/>
      <c r="D35" s="161"/>
      <c r="E35" s="64">
        <v>1725</v>
      </c>
      <c r="F35" s="64">
        <v>1725</v>
      </c>
      <c r="G35" s="64">
        <v>1725</v>
      </c>
      <c r="H35" s="65">
        <f t="shared" si="2"/>
        <v>100</v>
      </c>
    </row>
    <row r="36" spans="2:8" ht="15.75" customHeight="1" x14ac:dyDescent="0.2">
      <c r="B36" s="159" t="s">
        <v>107</v>
      </c>
      <c r="C36" s="160"/>
      <c r="D36" s="161"/>
      <c r="E36" s="64">
        <v>5654</v>
      </c>
      <c r="F36" s="64">
        <v>5654</v>
      </c>
      <c r="G36" s="64">
        <v>5654</v>
      </c>
      <c r="H36" s="65">
        <f t="shared" si="2"/>
        <v>100</v>
      </c>
    </row>
    <row r="37" spans="2:8" ht="15.75" customHeight="1" x14ac:dyDescent="0.2">
      <c r="B37" s="159" t="s">
        <v>108</v>
      </c>
      <c r="C37" s="160"/>
      <c r="D37" s="161"/>
      <c r="E37" s="64">
        <v>1327</v>
      </c>
      <c r="F37" s="64">
        <v>1327</v>
      </c>
      <c r="G37" s="64">
        <v>1327</v>
      </c>
      <c r="H37" s="65">
        <f t="shared" si="2"/>
        <v>100</v>
      </c>
    </row>
    <row r="38" spans="2:8" ht="15.75" customHeight="1" x14ac:dyDescent="0.2">
      <c r="B38" s="159" t="s">
        <v>109</v>
      </c>
      <c r="C38" s="160"/>
      <c r="D38" s="161"/>
      <c r="E38" s="64">
        <v>0</v>
      </c>
      <c r="F38" s="64">
        <v>0</v>
      </c>
      <c r="G38" s="64">
        <v>0</v>
      </c>
      <c r="H38" s="65">
        <v>0</v>
      </c>
    </row>
    <row r="39" spans="2:8" ht="15.75" customHeight="1" x14ac:dyDescent="0.2">
      <c r="B39" s="159" t="s">
        <v>110</v>
      </c>
      <c r="C39" s="160"/>
      <c r="D39" s="161"/>
      <c r="E39" s="64">
        <v>2000</v>
      </c>
      <c r="F39" s="64">
        <v>2000</v>
      </c>
      <c r="G39" s="64">
        <v>2000</v>
      </c>
      <c r="H39" s="65">
        <f t="shared" si="2"/>
        <v>100</v>
      </c>
    </row>
    <row r="40" spans="2:8" ht="15.75" customHeight="1" x14ac:dyDescent="0.2">
      <c r="B40" s="159" t="s">
        <v>111</v>
      </c>
      <c r="C40" s="160"/>
      <c r="D40" s="161"/>
      <c r="E40" s="64">
        <v>2562</v>
      </c>
      <c r="F40" s="64">
        <v>2562</v>
      </c>
      <c r="G40" s="64">
        <v>2562</v>
      </c>
      <c r="H40" s="65">
        <f t="shared" si="2"/>
        <v>100</v>
      </c>
    </row>
    <row r="41" spans="2:8" ht="15.75" customHeight="1" x14ac:dyDescent="0.2">
      <c r="B41" s="159" t="s">
        <v>112</v>
      </c>
      <c r="C41" s="160"/>
      <c r="D41" s="161"/>
      <c r="E41" s="64">
        <v>1062</v>
      </c>
      <c r="F41" s="64">
        <v>1062</v>
      </c>
      <c r="G41" s="64">
        <v>1062</v>
      </c>
      <c r="H41" s="65">
        <f t="shared" si="2"/>
        <v>100</v>
      </c>
    </row>
    <row r="42" spans="2:8" ht="15.75" customHeight="1" x14ac:dyDescent="0.2">
      <c r="B42" s="159" t="s">
        <v>113</v>
      </c>
      <c r="C42" s="160"/>
      <c r="D42" s="161"/>
      <c r="E42" s="64">
        <v>664</v>
      </c>
      <c r="F42" s="64">
        <v>664</v>
      </c>
      <c r="G42" s="64">
        <v>664</v>
      </c>
      <c r="H42" s="65">
        <f t="shared" si="2"/>
        <v>100</v>
      </c>
    </row>
    <row r="43" spans="2:8" ht="15.75" customHeight="1" x14ac:dyDescent="0.2">
      <c r="B43" s="159" t="s">
        <v>114</v>
      </c>
      <c r="C43" s="160"/>
      <c r="D43" s="161"/>
      <c r="E43" s="64">
        <v>0</v>
      </c>
      <c r="F43" s="64">
        <v>0</v>
      </c>
      <c r="G43" s="64">
        <v>0</v>
      </c>
      <c r="H43" s="65">
        <v>0</v>
      </c>
    </row>
    <row r="44" spans="2:8" ht="15.75" customHeight="1" x14ac:dyDescent="0.2">
      <c r="B44" s="159" t="s">
        <v>115</v>
      </c>
      <c r="C44" s="160"/>
      <c r="D44" s="161"/>
      <c r="E44" s="64">
        <v>0</v>
      </c>
      <c r="F44" s="64">
        <v>0</v>
      </c>
      <c r="G44" s="64">
        <v>0</v>
      </c>
      <c r="H44" s="65">
        <v>0</v>
      </c>
    </row>
    <row r="45" spans="2:8" ht="15.75" customHeight="1" x14ac:dyDescent="0.2">
      <c r="B45" s="159" t="s">
        <v>116</v>
      </c>
      <c r="C45" s="160"/>
      <c r="D45" s="161"/>
      <c r="E45" s="64">
        <v>0</v>
      </c>
      <c r="F45" s="64">
        <v>0</v>
      </c>
      <c r="G45" s="64">
        <v>0</v>
      </c>
      <c r="H45" s="65">
        <v>0</v>
      </c>
    </row>
    <row r="46" spans="2:8" ht="15.75" customHeight="1" x14ac:dyDescent="0.2">
      <c r="B46" s="159" t="s">
        <v>117</v>
      </c>
      <c r="C46" s="160"/>
      <c r="D46" s="161"/>
      <c r="E46" s="64">
        <v>0</v>
      </c>
      <c r="F46" s="64">
        <v>0</v>
      </c>
      <c r="G46" s="64">
        <v>0</v>
      </c>
      <c r="H46" s="65">
        <v>0</v>
      </c>
    </row>
    <row r="47" spans="2:8" ht="15.75" customHeight="1" x14ac:dyDescent="0.2">
      <c r="B47" s="159" t="s">
        <v>118</v>
      </c>
      <c r="C47" s="160"/>
      <c r="D47" s="161"/>
      <c r="E47" s="64">
        <v>0</v>
      </c>
      <c r="F47" s="64">
        <v>0</v>
      </c>
      <c r="G47" s="64">
        <v>0</v>
      </c>
      <c r="H47" s="65">
        <v>0</v>
      </c>
    </row>
    <row r="48" spans="2:8" ht="15.75" customHeight="1" x14ac:dyDescent="0.2">
      <c r="B48" s="159" t="s">
        <v>119</v>
      </c>
      <c r="C48" s="160"/>
      <c r="D48" s="161"/>
      <c r="E48" s="64">
        <v>0</v>
      </c>
      <c r="F48" s="64">
        <v>0</v>
      </c>
      <c r="G48" s="64">
        <v>0</v>
      </c>
      <c r="H48" s="65">
        <v>0</v>
      </c>
    </row>
    <row r="49" spans="2:10" ht="25.5" customHeight="1" x14ac:dyDescent="0.2">
      <c r="B49" s="159" t="s">
        <v>120</v>
      </c>
      <c r="C49" s="160"/>
      <c r="D49" s="161"/>
      <c r="E49" s="64">
        <v>0</v>
      </c>
      <c r="F49" s="64">
        <v>0</v>
      </c>
      <c r="G49" s="64">
        <v>0</v>
      </c>
      <c r="H49" s="65">
        <v>0</v>
      </c>
    </row>
    <row r="50" spans="2:10" ht="15.75" customHeight="1" x14ac:dyDescent="0.2">
      <c r="B50" s="159" t="s">
        <v>121</v>
      </c>
      <c r="C50" s="160"/>
      <c r="D50" s="161"/>
      <c r="E50" s="64">
        <v>0</v>
      </c>
      <c r="F50" s="64">
        <v>0</v>
      </c>
      <c r="G50" s="64">
        <v>0</v>
      </c>
      <c r="H50" s="65">
        <v>0</v>
      </c>
    </row>
    <row r="51" spans="2:10" ht="15.75" customHeight="1" x14ac:dyDescent="0.2">
      <c r="B51" s="159" t="s">
        <v>122</v>
      </c>
      <c r="C51" s="160"/>
      <c r="D51" s="161"/>
      <c r="E51" s="64">
        <v>0</v>
      </c>
      <c r="F51" s="64">
        <v>0</v>
      </c>
      <c r="G51" s="64">
        <v>0</v>
      </c>
      <c r="H51" s="65">
        <v>0</v>
      </c>
    </row>
    <row r="52" spans="2:10" ht="15.75" customHeight="1" x14ac:dyDescent="0.2">
      <c r="B52" s="159" t="s">
        <v>133</v>
      </c>
      <c r="C52" s="160"/>
      <c r="D52" s="161"/>
      <c r="E52" s="64">
        <v>0</v>
      </c>
      <c r="F52" s="64">
        <v>0</v>
      </c>
      <c r="G52" s="64">
        <v>0</v>
      </c>
      <c r="H52" s="65">
        <v>0</v>
      </c>
    </row>
    <row r="53" spans="2:10" ht="15.75" customHeight="1" x14ac:dyDescent="0.2">
      <c r="B53" s="156" t="s">
        <v>123</v>
      </c>
      <c r="C53" s="157"/>
      <c r="D53" s="158"/>
      <c r="E53" s="35">
        <f>+E54</f>
        <v>0</v>
      </c>
      <c r="F53" s="35">
        <f>+F54</f>
        <v>0</v>
      </c>
      <c r="G53" s="35">
        <f t="shared" ref="G53" si="12">+G54</f>
        <v>0</v>
      </c>
      <c r="H53" s="36">
        <v>0</v>
      </c>
    </row>
    <row r="54" spans="2:10" ht="15.75" customHeight="1" x14ac:dyDescent="0.2">
      <c r="B54" s="159" t="s">
        <v>124</v>
      </c>
      <c r="C54" s="160"/>
      <c r="D54" s="161"/>
      <c r="E54" s="64">
        <v>0</v>
      </c>
      <c r="F54" s="64">
        <v>0</v>
      </c>
      <c r="G54" s="64">
        <v>0</v>
      </c>
      <c r="H54" s="65">
        <v>0</v>
      </c>
    </row>
    <row r="55" spans="2:10" ht="27.75" customHeight="1" x14ac:dyDescent="0.2">
      <c r="B55" s="166" t="s">
        <v>125</v>
      </c>
      <c r="C55" s="167"/>
      <c r="D55" s="168"/>
      <c r="E55" s="73">
        <f>+E56</f>
        <v>1273365</v>
      </c>
      <c r="F55" s="73">
        <f t="shared" ref="F55" si="13">+F56</f>
        <v>1273365</v>
      </c>
      <c r="G55" s="73">
        <f>+G56+G89+G136+G163+G168</f>
        <v>978299.93</v>
      </c>
      <c r="H55" s="74">
        <f t="shared" si="2"/>
        <v>76.827926792396525</v>
      </c>
      <c r="J55" s="85"/>
    </row>
    <row r="56" spans="2:10" ht="15.75" customHeight="1" x14ac:dyDescent="0.2">
      <c r="B56" s="156" t="s">
        <v>126</v>
      </c>
      <c r="C56" s="157"/>
      <c r="D56" s="158"/>
      <c r="E56" s="35">
        <f>E57+E89+E136+E163+E168</f>
        <v>1273365</v>
      </c>
      <c r="F56" s="35">
        <f>F57+F89+F136+F163+F168</f>
        <v>1273365</v>
      </c>
      <c r="G56" s="35">
        <f>+G57</f>
        <v>123419.31</v>
      </c>
      <c r="H56" s="36">
        <f t="shared" si="2"/>
        <v>9.6923749278486522</v>
      </c>
    </row>
    <row r="57" spans="2:10" ht="15.75" customHeight="1" x14ac:dyDescent="0.2">
      <c r="B57" s="156" t="s">
        <v>127</v>
      </c>
      <c r="C57" s="157"/>
      <c r="D57" s="158"/>
      <c r="E57" s="35">
        <f>E58+E62+E87</f>
        <v>188413</v>
      </c>
      <c r="F57" s="35">
        <f>F58+F62+F87</f>
        <v>188413</v>
      </c>
      <c r="G57" s="35">
        <f>G58+G62+G87</f>
        <v>123419.31</v>
      </c>
      <c r="H57" s="36">
        <f t="shared" si="2"/>
        <v>65.504667936925799</v>
      </c>
    </row>
    <row r="58" spans="2:10" ht="15.75" customHeight="1" x14ac:dyDescent="0.2">
      <c r="B58" s="156" t="s">
        <v>98</v>
      </c>
      <c r="C58" s="157"/>
      <c r="D58" s="158"/>
      <c r="E58" s="35">
        <f>E59+E60+E61</f>
        <v>89572</v>
      </c>
      <c r="F58" s="35">
        <f>F59+F60+F61</f>
        <v>89572</v>
      </c>
      <c r="G58" s="35">
        <f t="shared" ref="G58" si="14">G59+G60+G61</f>
        <v>45394.22</v>
      </c>
      <c r="H58" s="36">
        <f t="shared" si="2"/>
        <v>50.679029160898494</v>
      </c>
    </row>
    <row r="59" spans="2:10" ht="15.75" customHeight="1" x14ac:dyDescent="0.2">
      <c r="B59" s="159" t="s">
        <v>99</v>
      </c>
      <c r="C59" s="160"/>
      <c r="D59" s="161"/>
      <c r="E59" s="64">
        <v>73028</v>
      </c>
      <c r="F59" s="64">
        <v>73028</v>
      </c>
      <c r="G59" s="64">
        <v>40072.120000000003</v>
      </c>
      <c r="H59" s="65">
        <f t="shared" si="2"/>
        <v>54.872268171112445</v>
      </c>
    </row>
    <row r="60" spans="2:10" ht="15.75" customHeight="1" x14ac:dyDescent="0.2">
      <c r="B60" s="159" t="s">
        <v>100</v>
      </c>
      <c r="C60" s="160"/>
      <c r="D60" s="161"/>
      <c r="E60" s="64">
        <v>6419</v>
      </c>
      <c r="F60" s="64">
        <v>6419</v>
      </c>
      <c r="G60" s="64">
        <v>0</v>
      </c>
      <c r="H60" s="65">
        <f t="shared" si="2"/>
        <v>0</v>
      </c>
    </row>
    <row r="61" spans="2:10" ht="15.75" customHeight="1" x14ac:dyDescent="0.2">
      <c r="B61" s="159" t="s">
        <v>101</v>
      </c>
      <c r="C61" s="160"/>
      <c r="D61" s="161"/>
      <c r="E61" s="64">
        <v>10125</v>
      </c>
      <c r="F61" s="64">
        <v>10125</v>
      </c>
      <c r="G61" s="64">
        <v>5322.1</v>
      </c>
      <c r="H61" s="65">
        <f t="shared" si="2"/>
        <v>52.56395061728395</v>
      </c>
    </row>
    <row r="62" spans="2:10" ht="15.75" customHeight="1" x14ac:dyDescent="0.2">
      <c r="B62" s="156" t="s">
        <v>102</v>
      </c>
      <c r="C62" s="157"/>
      <c r="D62" s="158"/>
      <c r="E62" s="35">
        <f>E64+E69+E71+E73+E74+E75+E63+E65+E66+E67+E68+E70+E72+E76+E77+E78+E79+E80+E81+E82+E83+E84+E85+E86</f>
        <v>97381</v>
      </c>
      <c r="F62" s="35">
        <f>F64+F69+F71+F73+F74+F75+F63+F65+F66+F67+F68+F70+F72+F76+F77+F78+F79+F80+F81+F82+F83+F84+F85+F86</f>
        <v>97381</v>
      </c>
      <c r="G62" s="35">
        <f t="shared" ref="G62" si="15">G64+G69+G71+G73+G74+G75+G63+G65+G66+G67+G68+G70+G72+G76+G77+G78+G79+G80+G81+G82+G83+G84+G85+G86</f>
        <v>78025.09</v>
      </c>
      <c r="H62" s="36">
        <f t="shared" si="2"/>
        <v>80.123525122970591</v>
      </c>
    </row>
    <row r="63" spans="2:10" ht="15.75" customHeight="1" x14ac:dyDescent="0.2">
      <c r="B63" s="159" t="s">
        <v>103</v>
      </c>
      <c r="C63" s="162"/>
      <c r="D63" s="163"/>
      <c r="E63" s="64">
        <v>1991</v>
      </c>
      <c r="F63" s="64">
        <v>1991</v>
      </c>
      <c r="G63" s="64">
        <v>0</v>
      </c>
      <c r="H63" s="65">
        <f t="shared" si="2"/>
        <v>0</v>
      </c>
    </row>
    <row r="64" spans="2:10" ht="15.75" customHeight="1" x14ac:dyDescent="0.2">
      <c r="B64" s="159" t="s">
        <v>104</v>
      </c>
      <c r="C64" s="160"/>
      <c r="D64" s="161"/>
      <c r="E64" s="64">
        <v>6386</v>
      </c>
      <c r="F64" s="64">
        <v>6386</v>
      </c>
      <c r="G64" s="64">
        <v>6965.77</v>
      </c>
      <c r="H64" s="65">
        <f t="shared" si="2"/>
        <v>109.07876605073599</v>
      </c>
    </row>
    <row r="65" spans="2:8" ht="15.75" customHeight="1" x14ac:dyDescent="0.2">
      <c r="B65" s="159" t="s">
        <v>105</v>
      </c>
      <c r="C65" s="162"/>
      <c r="D65" s="163"/>
      <c r="E65" s="64">
        <v>2654</v>
      </c>
      <c r="F65" s="64">
        <v>2654</v>
      </c>
      <c r="G65" s="64">
        <v>0</v>
      </c>
      <c r="H65" s="65">
        <f t="shared" si="2"/>
        <v>0</v>
      </c>
    </row>
    <row r="66" spans="2:8" ht="15.75" customHeight="1" x14ac:dyDescent="0.2">
      <c r="B66" s="159" t="s">
        <v>285</v>
      </c>
      <c r="C66" s="162"/>
      <c r="D66" s="163"/>
      <c r="E66" s="64">
        <v>1327</v>
      </c>
      <c r="F66" s="64">
        <v>1327</v>
      </c>
      <c r="G66" s="64">
        <v>0</v>
      </c>
      <c r="H66" s="65">
        <f t="shared" si="2"/>
        <v>0</v>
      </c>
    </row>
    <row r="67" spans="2:8" ht="15.75" customHeight="1" x14ac:dyDescent="0.2">
      <c r="B67" s="159" t="s">
        <v>106</v>
      </c>
      <c r="C67" s="162"/>
      <c r="D67" s="163"/>
      <c r="E67" s="64">
        <v>2368</v>
      </c>
      <c r="F67" s="64">
        <v>2368</v>
      </c>
      <c r="G67" s="64">
        <v>0</v>
      </c>
      <c r="H67" s="65">
        <f t="shared" si="2"/>
        <v>0</v>
      </c>
    </row>
    <row r="68" spans="2:8" ht="15.75" customHeight="1" x14ac:dyDescent="0.2">
      <c r="B68" s="159" t="s">
        <v>286</v>
      </c>
      <c r="C68" s="162"/>
      <c r="D68" s="163"/>
      <c r="E68" s="64">
        <v>1991</v>
      </c>
      <c r="F68" s="64">
        <v>1991</v>
      </c>
      <c r="G68" s="64">
        <v>1371.25</v>
      </c>
      <c r="H68" s="65">
        <f t="shared" si="2"/>
        <v>68.87242591662482</v>
      </c>
    </row>
    <row r="69" spans="2:8" ht="15.75" customHeight="1" x14ac:dyDescent="0.2">
      <c r="B69" s="159" t="s">
        <v>107</v>
      </c>
      <c r="C69" s="160"/>
      <c r="D69" s="161"/>
      <c r="E69" s="64">
        <v>17168</v>
      </c>
      <c r="F69" s="64">
        <v>17168</v>
      </c>
      <c r="G69" s="64">
        <v>10969.1</v>
      </c>
      <c r="H69" s="65">
        <f t="shared" si="2"/>
        <v>63.892707362534949</v>
      </c>
    </row>
    <row r="70" spans="2:8" ht="15.75" customHeight="1" x14ac:dyDescent="0.2">
      <c r="B70" s="159" t="s">
        <v>108</v>
      </c>
      <c r="C70" s="162"/>
      <c r="D70" s="163"/>
      <c r="E70" s="64">
        <v>3524</v>
      </c>
      <c r="F70" s="64">
        <v>3524</v>
      </c>
      <c r="G70" s="64">
        <v>0</v>
      </c>
      <c r="H70" s="65">
        <f t="shared" si="2"/>
        <v>0</v>
      </c>
    </row>
    <row r="71" spans="2:8" ht="15.75" customHeight="1" x14ac:dyDescent="0.2">
      <c r="B71" s="159" t="s">
        <v>109</v>
      </c>
      <c r="C71" s="160"/>
      <c r="D71" s="161"/>
      <c r="E71" s="64">
        <v>1456</v>
      </c>
      <c r="F71" s="64">
        <v>1456</v>
      </c>
      <c r="G71" s="64">
        <v>0</v>
      </c>
      <c r="H71" s="65">
        <f t="shared" si="2"/>
        <v>0</v>
      </c>
    </row>
    <row r="72" spans="2:8" ht="15.75" customHeight="1" x14ac:dyDescent="0.2">
      <c r="B72" s="159" t="s">
        <v>110</v>
      </c>
      <c r="C72" s="162"/>
      <c r="D72" s="163"/>
      <c r="E72" s="64">
        <v>2256</v>
      </c>
      <c r="F72" s="64">
        <v>2256</v>
      </c>
      <c r="G72" s="64">
        <v>0</v>
      </c>
      <c r="H72" s="65">
        <f t="shared" si="2"/>
        <v>0</v>
      </c>
    </row>
    <row r="73" spans="2:8" ht="15.75" customHeight="1" x14ac:dyDescent="0.2">
      <c r="B73" s="159" t="s">
        <v>111</v>
      </c>
      <c r="C73" s="160"/>
      <c r="D73" s="161"/>
      <c r="E73" s="64">
        <v>4535</v>
      </c>
      <c r="F73" s="64">
        <v>4535</v>
      </c>
      <c r="G73" s="64">
        <v>2425.34</v>
      </c>
      <c r="H73" s="65">
        <f t="shared" si="2"/>
        <v>53.480485115766264</v>
      </c>
    </row>
    <row r="74" spans="2:8" ht="15.75" customHeight="1" x14ac:dyDescent="0.2">
      <c r="B74" s="159" t="s">
        <v>112</v>
      </c>
      <c r="C74" s="160"/>
      <c r="D74" s="161"/>
      <c r="E74" s="64">
        <v>5300</v>
      </c>
      <c r="F74" s="64">
        <v>5300</v>
      </c>
      <c r="G74" s="64">
        <v>4800</v>
      </c>
      <c r="H74" s="65">
        <f t="shared" ref="H74:H137" si="16">G74/F74*100</f>
        <v>90.566037735849065</v>
      </c>
    </row>
    <row r="75" spans="2:8" ht="15.75" customHeight="1" x14ac:dyDescent="0.2">
      <c r="B75" s="159" t="s">
        <v>113</v>
      </c>
      <c r="C75" s="160"/>
      <c r="D75" s="161"/>
      <c r="E75" s="64">
        <v>2654</v>
      </c>
      <c r="F75" s="64">
        <v>2654</v>
      </c>
      <c r="G75" s="64">
        <v>0</v>
      </c>
      <c r="H75" s="65">
        <f t="shared" si="16"/>
        <v>0</v>
      </c>
    </row>
    <row r="76" spans="2:8" ht="15.75" customHeight="1" x14ac:dyDescent="0.2">
      <c r="B76" s="159" t="s">
        <v>114</v>
      </c>
      <c r="C76" s="162"/>
      <c r="D76" s="163"/>
      <c r="E76" s="64">
        <v>2796</v>
      </c>
      <c r="F76" s="64">
        <v>2796</v>
      </c>
      <c r="G76" s="64">
        <v>610.34</v>
      </c>
      <c r="H76" s="65">
        <f t="shared" si="16"/>
        <v>21.829041487839774</v>
      </c>
    </row>
    <row r="77" spans="2:8" ht="15.75" customHeight="1" x14ac:dyDescent="0.2">
      <c r="B77" s="159" t="s">
        <v>115</v>
      </c>
      <c r="C77" s="162"/>
      <c r="D77" s="163"/>
      <c r="E77" s="64">
        <v>1991</v>
      </c>
      <c r="F77" s="64">
        <v>1991</v>
      </c>
      <c r="G77" s="64">
        <v>900</v>
      </c>
      <c r="H77" s="65">
        <f t="shared" si="16"/>
        <v>45.203415369161227</v>
      </c>
    </row>
    <row r="78" spans="2:8" ht="15.75" customHeight="1" x14ac:dyDescent="0.2">
      <c r="B78" s="159" t="s">
        <v>116</v>
      </c>
      <c r="C78" s="162"/>
      <c r="D78" s="163"/>
      <c r="E78" s="64">
        <v>6577</v>
      </c>
      <c r="F78" s="64">
        <v>6577</v>
      </c>
      <c r="G78" s="64">
        <v>0</v>
      </c>
      <c r="H78" s="65">
        <f t="shared" si="16"/>
        <v>0</v>
      </c>
    </row>
    <row r="79" spans="2:8" ht="15.75" customHeight="1" x14ac:dyDescent="0.2">
      <c r="B79" s="159" t="s">
        <v>117</v>
      </c>
      <c r="C79" s="162"/>
      <c r="D79" s="163"/>
      <c r="E79" s="64">
        <v>8627</v>
      </c>
      <c r="F79" s="64">
        <v>8627</v>
      </c>
      <c r="G79" s="64">
        <v>26296.85</v>
      </c>
      <c r="H79" s="65">
        <f t="shared" si="16"/>
        <v>304.82033151732929</v>
      </c>
    </row>
    <row r="80" spans="2:8" ht="15.75" customHeight="1" x14ac:dyDescent="0.2">
      <c r="B80" s="159" t="s">
        <v>118</v>
      </c>
      <c r="C80" s="162"/>
      <c r="D80" s="163"/>
      <c r="E80" s="64">
        <v>6526</v>
      </c>
      <c r="F80" s="64">
        <v>6526</v>
      </c>
      <c r="G80" s="64">
        <v>4029.44</v>
      </c>
      <c r="H80" s="65">
        <f t="shared" si="16"/>
        <v>61.744406987434871</v>
      </c>
    </row>
    <row r="81" spans="2:8" ht="15.75" customHeight="1" x14ac:dyDescent="0.2">
      <c r="B81" s="159" t="s">
        <v>119</v>
      </c>
      <c r="C81" s="162"/>
      <c r="D81" s="163"/>
      <c r="E81" s="64">
        <v>6636</v>
      </c>
      <c r="F81" s="64">
        <v>6636</v>
      </c>
      <c r="G81" s="64">
        <v>10059.5</v>
      </c>
      <c r="H81" s="65">
        <f t="shared" si="16"/>
        <v>151.58981314044607</v>
      </c>
    </row>
    <row r="82" spans="2:8" ht="15.75" customHeight="1" x14ac:dyDescent="0.2">
      <c r="B82" s="159" t="s">
        <v>287</v>
      </c>
      <c r="C82" s="162"/>
      <c r="D82" s="163"/>
      <c r="E82" s="64">
        <v>1991</v>
      </c>
      <c r="F82" s="64">
        <v>1991</v>
      </c>
      <c r="G82" s="64">
        <v>0</v>
      </c>
      <c r="H82" s="65">
        <f t="shared" si="16"/>
        <v>0</v>
      </c>
    </row>
    <row r="83" spans="2:8" ht="25.5" customHeight="1" x14ac:dyDescent="0.2">
      <c r="B83" s="159" t="s">
        <v>120</v>
      </c>
      <c r="C83" s="162"/>
      <c r="D83" s="163"/>
      <c r="E83" s="64">
        <v>1991</v>
      </c>
      <c r="F83" s="64">
        <v>1991</v>
      </c>
      <c r="G83" s="64">
        <v>9597.5</v>
      </c>
      <c r="H83" s="65">
        <f t="shared" si="16"/>
        <v>482.04419889502759</v>
      </c>
    </row>
    <row r="84" spans="2:8" ht="15.75" customHeight="1" x14ac:dyDescent="0.2">
      <c r="B84" s="159" t="s">
        <v>121</v>
      </c>
      <c r="C84" s="162"/>
      <c r="D84" s="163"/>
      <c r="E84" s="64">
        <v>1327</v>
      </c>
      <c r="F84" s="64">
        <v>1327</v>
      </c>
      <c r="G84" s="64">
        <v>0</v>
      </c>
      <c r="H84" s="65">
        <f t="shared" si="16"/>
        <v>0</v>
      </c>
    </row>
    <row r="85" spans="2:8" ht="15.75" customHeight="1" x14ac:dyDescent="0.2">
      <c r="B85" s="159" t="s">
        <v>132</v>
      </c>
      <c r="C85" s="162"/>
      <c r="D85" s="163"/>
      <c r="E85" s="64">
        <v>1327</v>
      </c>
      <c r="F85" s="64">
        <v>1327</v>
      </c>
      <c r="G85" s="64">
        <v>0</v>
      </c>
      <c r="H85" s="65">
        <f t="shared" si="16"/>
        <v>0</v>
      </c>
    </row>
    <row r="86" spans="2:8" ht="15.75" customHeight="1" x14ac:dyDescent="0.2">
      <c r="B86" s="159" t="s">
        <v>133</v>
      </c>
      <c r="C86" s="162"/>
      <c r="D86" s="163"/>
      <c r="E86" s="64">
        <v>3982</v>
      </c>
      <c r="F86" s="64">
        <v>3982</v>
      </c>
      <c r="G86" s="64">
        <v>0</v>
      </c>
      <c r="H86" s="65">
        <f t="shared" si="16"/>
        <v>0</v>
      </c>
    </row>
    <row r="87" spans="2:8" ht="15.75" customHeight="1" x14ac:dyDescent="0.2">
      <c r="B87" s="156" t="s">
        <v>306</v>
      </c>
      <c r="C87" s="157"/>
      <c r="D87" s="158"/>
      <c r="E87" s="35">
        <f>E88</f>
        <v>1460</v>
      </c>
      <c r="F87" s="35">
        <f>F88</f>
        <v>1460</v>
      </c>
      <c r="G87" s="35">
        <f>G88</f>
        <v>0</v>
      </c>
      <c r="H87" s="36">
        <f t="shared" ref="H87:H88" si="17">G87/F87*100</f>
        <v>0</v>
      </c>
    </row>
    <row r="88" spans="2:8" ht="15.75" customHeight="1" x14ac:dyDescent="0.2">
      <c r="B88" s="159" t="s">
        <v>307</v>
      </c>
      <c r="C88" s="162"/>
      <c r="D88" s="163"/>
      <c r="E88" s="64">
        <v>1460</v>
      </c>
      <c r="F88" s="64">
        <v>1460</v>
      </c>
      <c r="G88" s="64">
        <v>0</v>
      </c>
      <c r="H88" s="65">
        <f t="shared" si="17"/>
        <v>0</v>
      </c>
    </row>
    <row r="89" spans="2:8" ht="15.75" customHeight="1" x14ac:dyDescent="0.2">
      <c r="B89" s="156" t="s">
        <v>130</v>
      </c>
      <c r="C89" s="157"/>
      <c r="D89" s="158"/>
      <c r="E89" s="35">
        <f>+E90</f>
        <v>151070</v>
      </c>
      <c r="F89" s="35">
        <f>+F90</f>
        <v>151070</v>
      </c>
      <c r="G89" s="35">
        <f t="shared" ref="G89" si="18">+G90</f>
        <v>187751.06</v>
      </c>
      <c r="H89" s="36">
        <f t="shared" si="16"/>
        <v>124.28083669821936</v>
      </c>
    </row>
    <row r="90" spans="2:8" ht="15.75" customHeight="1" x14ac:dyDescent="0.2">
      <c r="B90" s="156" t="s">
        <v>131</v>
      </c>
      <c r="C90" s="157"/>
      <c r="D90" s="158"/>
      <c r="E90" s="35">
        <f>E91+E95+E116+E122+E124+E126+E134</f>
        <v>151070</v>
      </c>
      <c r="F90" s="35">
        <f>F91+F95+F116+F122+F124+F126+F134</f>
        <v>151070</v>
      </c>
      <c r="G90" s="35">
        <f>G91+G95+G116+G126+G134+G122</f>
        <v>187751.06</v>
      </c>
      <c r="H90" s="36">
        <f t="shared" si="16"/>
        <v>124.28083669821936</v>
      </c>
    </row>
    <row r="91" spans="2:8" ht="15.75" customHeight="1" x14ac:dyDescent="0.2">
      <c r="B91" s="156" t="s">
        <v>98</v>
      </c>
      <c r="C91" s="157"/>
      <c r="D91" s="158"/>
      <c r="E91" s="35">
        <f>E92+E93+E94</f>
        <v>41812</v>
      </c>
      <c r="F91" s="35">
        <f>F92+F93+F94</f>
        <v>41812</v>
      </c>
      <c r="G91" s="35">
        <f>G92+G93+G94</f>
        <v>67736.5</v>
      </c>
      <c r="H91" s="36">
        <f t="shared" si="16"/>
        <v>162.00253515737109</v>
      </c>
    </row>
    <row r="92" spans="2:8" ht="15.75" customHeight="1" x14ac:dyDescent="0.2">
      <c r="B92" s="159" t="s">
        <v>99</v>
      </c>
      <c r="C92" s="160"/>
      <c r="D92" s="161"/>
      <c r="E92" s="64">
        <v>32930</v>
      </c>
      <c r="F92" s="64">
        <v>32930</v>
      </c>
      <c r="G92" s="64">
        <v>56254.53</v>
      </c>
      <c r="H92" s="65">
        <f t="shared" si="16"/>
        <v>170.83064075311265</v>
      </c>
    </row>
    <row r="93" spans="2:8" ht="15.75" customHeight="1" x14ac:dyDescent="0.2">
      <c r="B93" s="159" t="s">
        <v>100</v>
      </c>
      <c r="C93" s="160"/>
      <c r="D93" s="161"/>
      <c r="E93" s="64">
        <v>5524</v>
      </c>
      <c r="F93" s="64">
        <v>5524</v>
      </c>
      <c r="G93" s="64">
        <v>2200</v>
      </c>
      <c r="H93" s="65">
        <f t="shared" si="16"/>
        <v>39.826212889210716</v>
      </c>
    </row>
    <row r="94" spans="2:8" ht="15.75" customHeight="1" x14ac:dyDescent="0.2">
      <c r="B94" s="159" t="s">
        <v>101</v>
      </c>
      <c r="C94" s="160"/>
      <c r="D94" s="161"/>
      <c r="E94" s="64">
        <v>3358</v>
      </c>
      <c r="F94" s="64">
        <v>3358</v>
      </c>
      <c r="G94" s="64">
        <v>9281.9699999999993</v>
      </c>
      <c r="H94" s="65">
        <f t="shared" si="16"/>
        <v>276.41363907087549</v>
      </c>
    </row>
    <row r="95" spans="2:8" ht="15.75" customHeight="1" x14ac:dyDescent="0.2">
      <c r="B95" s="156" t="s">
        <v>102</v>
      </c>
      <c r="C95" s="157"/>
      <c r="D95" s="158"/>
      <c r="E95" s="35">
        <f>+E96+E97+E98+E99+E100+E101+E102+E103+E105+E104+E106+E107+E108+E109+E110+E111+E112+E113+E114+E115</f>
        <v>91926</v>
      </c>
      <c r="F95" s="35">
        <f>+F96+F97+F98+F99+F100+F101+F102+F103+F105+F104+F106+F107+F108+F109+F110+F111+F112+F113+F114+F115</f>
        <v>91926</v>
      </c>
      <c r="G95" s="35">
        <f>G96+G97+G98+G99+G100+G101+G102+G103+G104+G105+G106+G107+G108+G109+G110+G111+G112+G113+G114+G115</f>
        <v>114450.04999999999</v>
      </c>
      <c r="H95" s="36">
        <f t="shared" si="16"/>
        <v>124.50237147270629</v>
      </c>
    </row>
    <row r="96" spans="2:8" ht="15.75" customHeight="1" x14ac:dyDescent="0.2">
      <c r="B96" s="159" t="s">
        <v>103</v>
      </c>
      <c r="C96" s="160"/>
      <c r="D96" s="161"/>
      <c r="E96" s="64">
        <v>664</v>
      </c>
      <c r="F96" s="64">
        <v>664</v>
      </c>
      <c r="G96" s="64">
        <v>0</v>
      </c>
      <c r="H96" s="65">
        <f t="shared" si="16"/>
        <v>0</v>
      </c>
    </row>
    <row r="97" spans="2:8" x14ac:dyDescent="0.2">
      <c r="B97" s="159" t="s">
        <v>105</v>
      </c>
      <c r="C97" s="160"/>
      <c r="D97" s="161"/>
      <c r="E97" s="64">
        <v>579</v>
      </c>
      <c r="F97" s="64">
        <v>579</v>
      </c>
      <c r="G97" s="64">
        <v>0</v>
      </c>
      <c r="H97" s="65">
        <f t="shared" si="16"/>
        <v>0</v>
      </c>
    </row>
    <row r="98" spans="2:8" x14ac:dyDescent="0.2">
      <c r="B98" s="159" t="s">
        <v>285</v>
      </c>
      <c r="C98" s="160"/>
      <c r="D98" s="161"/>
      <c r="E98" s="64">
        <v>782</v>
      </c>
      <c r="F98" s="64">
        <v>782</v>
      </c>
      <c r="G98" s="64">
        <v>0</v>
      </c>
      <c r="H98" s="65">
        <f t="shared" si="16"/>
        <v>0</v>
      </c>
    </row>
    <row r="99" spans="2:8" x14ac:dyDescent="0.2">
      <c r="B99" s="159" t="s">
        <v>106</v>
      </c>
      <c r="C99" s="160"/>
      <c r="D99" s="161"/>
      <c r="E99" s="64">
        <v>953</v>
      </c>
      <c r="F99" s="64">
        <v>953</v>
      </c>
      <c r="G99" s="64">
        <v>0</v>
      </c>
      <c r="H99" s="65">
        <f t="shared" si="16"/>
        <v>0</v>
      </c>
    </row>
    <row r="100" spans="2:8" x14ac:dyDescent="0.2">
      <c r="B100" s="159" t="s">
        <v>288</v>
      </c>
      <c r="C100" s="160"/>
      <c r="D100" s="161"/>
      <c r="E100" s="64">
        <v>1991</v>
      </c>
      <c r="F100" s="64">
        <v>1991</v>
      </c>
      <c r="G100" s="64">
        <v>0</v>
      </c>
      <c r="H100" s="65">
        <f t="shared" si="16"/>
        <v>0</v>
      </c>
    </row>
    <row r="101" spans="2:8" x14ac:dyDescent="0.2">
      <c r="B101" s="159" t="s">
        <v>107</v>
      </c>
      <c r="C101" s="160"/>
      <c r="D101" s="161"/>
      <c r="E101" s="64">
        <v>5309</v>
      </c>
      <c r="F101" s="64">
        <v>5309</v>
      </c>
      <c r="G101" s="64">
        <v>9050.32</v>
      </c>
      <c r="H101" s="65">
        <f t="shared" si="16"/>
        <v>170.47127519306838</v>
      </c>
    </row>
    <row r="102" spans="2:8" x14ac:dyDescent="0.2">
      <c r="B102" s="159" t="s">
        <v>108</v>
      </c>
      <c r="C102" s="160"/>
      <c r="D102" s="161"/>
      <c r="E102" s="64">
        <v>2950</v>
      </c>
      <c r="F102" s="64">
        <v>2950</v>
      </c>
      <c r="G102" s="64">
        <v>2234.6799999999998</v>
      </c>
      <c r="H102" s="65">
        <f t="shared" si="16"/>
        <v>75.75186440677966</v>
      </c>
    </row>
    <row r="103" spans="2:8" x14ac:dyDescent="0.2">
      <c r="B103" s="159" t="s">
        <v>109</v>
      </c>
      <c r="C103" s="160"/>
      <c r="D103" s="161"/>
      <c r="E103" s="64">
        <v>1000</v>
      </c>
      <c r="F103" s="64">
        <v>1000</v>
      </c>
      <c r="G103" s="64">
        <v>0</v>
      </c>
      <c r="H103" s="65">
        <f t="shared" si="16"/>
        <v>0</v>
      </c>
    </row>
    <row r="104" spans="2:8" x14ac:dyDescent="0.2">
      <c r="B104" s="159" t="s">
        <v>110</v>
      </c>
      <c r="C104" s="160"/>
      <c r="D104" s="161"/>
      <c r="E104" s="64">
        <v>1250</v>
      </c>
      <c r="F104" s="64">
        <v>1250</v>
      </c>
      <c r="G104" s="64">
        <v>0</v>
      </c>
      <c r="H104" s="65">
        <f t="shared" si="16"/>
        <v>0</v>
      </c>
    </row>
    <row r="105" spans="2:8" x14ac:dyDescent="0.2">
      <c r="B105" s="159" t="s">
        <v>111</v>
      </c>
      <c r="C105" s="160"/>
      <c r="D105" s="161"/>
      <c r="E105" s="64">
        <v>5550</v>
      </c>
      <c r="F105" s="64">
        <v>5550</v>
      </c>
      <c r="G105" s="64">
        <v>1285.8</v>
      </c>
      <c r="H105" s="65">
        <f t="shared" si="16"/>
        <v>23.167567567567566</v>
      </c>
    </row>
    <row r="106" spans="2:8" x14ac:dyDescent="0.2">
      <c r="B106" s="159" t="s">
        <v>112</v>
      </c>
      <c r="C106" s="160"/>
      <c r="D106" s="161"/>
      <c r="E106" s="64">
        <v>5987</v>
      </c>
      <c r="F106" s="64">
        <v>5987</v>
      </c>
      <c r="G106" s="64">
        <v>2494.8000000000002</v>
      </c>
      <c r="H106" s="65">
        <f t="shared" si="16"/>
        <v>41.670285618840822</v>
      </c>
    </row>
    <row r="107" spans="2:8" x14ac:dyDescent="0.2">
      <c r="B107" s="159" t="s">
        <v>114</v>
      </c>
      <c r="C107" s="160"/>
      <c r="D107" s="161"/>
      <c r="E107" s="64">
        <v>5289</v>
      </c>
      <c r="F107" s="64">
        <v>5289</v>
      </c>
      <c r="G107" s="64">
        <v>2146.7800000000002</v>
      </c>
      <c r="H107" s="65">
        <f t="shared" si="16"/>
        <v>40.589525430138025</v>
      </c>
    </row>
    <row r="108" spans="2:8" x14ac:dyDescent="0.2">
      <c r="B108" s="159" t="s">
        <v>116</v>
      </c>
      <c r="C108" s="160"/>
      <c r="D108" s="161"/>
      <c r="E108" s="64">
        <v>3318</v>
      </c>
      <c r="F108" s="64">
        <v>3318</v>
      </c>
      <c r="G108" s="64">
        <v>0</v>
      </c>
      <c r="H108" s="65">
        <f t="shared" si="16"/>
        <v>0</v>
      </c>
    </row>
    <row r="109" spans="2:8" x14ac:dyDescent="0.2">
      <c r="B109" s="159" t="s">
        <v>117</v>
      </c>
      <c r="C109" s="160"/>
      <c r="D109" s="161"/>
      <c r="E109" s="64">
        <v>41281</v>
      </c>
      <c r="F109" s="64">
        <v>41281</v>
      </c>
      <c r="G109" s="64">
        <v>86448.54</v>
      </c>
      <c r="H109" s="65">
        <f t="shared" si="16"/>
        <v>209.41483975678881</v>
      </c>
    </row>
    <row r="110" spans="2:8" x14ac:dyDescent="0.2">
      <c r="B110" s="159" t="s">
        <v>118</v>
      </c>
      <c r="C110" s="160"/>
      <c r="D110" s="161"/>
      <c r="E110" s="64">
        <v>3685</v>
      </c>
      <c r="F110" s="64">
        <v>3685</v>
      </c>
      <c r="G110" s="64">
        <v>2816.02</v>
      </c>
      <c r="H110" s="65">
        <f t="shared" si="16"/>
        <v>76.418453188602442</v>
      </c>
    </row>
    <row r="111" spans="2:8" x14ac:dyDescent="0.2">
      <c r="B111" s="159" t="s">
        <v>119</v>
      </c>
      <c r="C111" s="160"/>
      <c r="D111" s="161"/>
      <c r="E111" s="64">
        <v>5973</v>
      </c>
      <c r="F111" s="64">
        <v>5973</v>
      </c>
      <c r="G111" s="64">
        <v>7909.39</v>
      </c>
      <c r="H111" s="65">
        <f t="shared" si="16"/>
        <v>132.41905240247783</v>
      </c>
    </row>
    <row r="112" spans="2:8" x14ac:dyDescent="0.2">
      <c r="B112" s="159" t="s">
        <v>287</v>
      </c>
      <c r="C112" s="160"/>
      <c r="D112" s="161"/>
      <c r="E112" s="64">
        <v>3053</v>
      </c>
      <c r="F112" s="64">
        <v>3053</v>
      </c>
      <c r="G112" s="64">
        <v>0</v>
      </c>
      <c r="H112" s="65">
        <f t="shared" si="16"/>
        <v>0</v>
      </c>
    </row>
    <row r="113" spans="2:8" x14ac:dyDescent="0.2">
      <c r="B113" s="159" t="s">
        <v>120</v>
      </c>
      <c r="C113" s="160"/>
      <c r="D113" s="161"/>
      <c r="E113" s="64">
        <v>1250</v>
      </c>
      <c r="F113" s="64">
        <v>1250</v>
      </c>
      <c r="G113" s="64">
        <v>0</v>
      </c>
      <c r="H113" s="65">
        <f t="shared" si="16"/>
        <v>0</v>
      </c>
    </row>
    <row r="114" spans="2:8" x14ac:dyDescent="0.2">
      <c r="B114" s="159" t="s">
        <v>289</v>
      </c>
      <c r="C114" s="160"/>
      <c r="D114" s="161"/>
      <c r="E114" s="64">
        <v>664</v>
      </c>
      <c r="F114" s="64">
        <v>664</v>
      </c>
      <c r="G114" s="64">
        <v>63.72</v>
      </c>
      <c r="H114" s="65">
        <f t="shared" si="16"/>
        <v>9.5963855421686741</v>
      </c>
    </row>
    <row r="115" spans="2:8" x14ac:dyDescent="0.2">
      <c r="B115" s="159" t="s">
        <v>290</v>
      </c>
      <c r="C115" s="160"/>
      <c r="D115" s="161"/>
      <c r="E115" s="64">
        <v>398</v>
      </c>
      <c r="F115" s="64">
        <v>398</v>
      </c>
      <c r="G115" s="64">
        <v>0</v>
      </c>
      <c r="H115" s="65">
        <f t="shared" si="16"/>
        <v>0</v>
      </c>
    </row>
    <row r="116" spans="2:8" x14ac:dyDescent="0.2">
      <c r="B116" s="156" t="s">
        <v>123</v>
      </c>
      <c r="C116" s="157"/>
      <c r="D116" s="158"/>
      <c r="E116" s="35">
        <f>E117+E118+E119+E120+E121</f>
        <v>1128</v>
      </c>
      <c r="F116" s="35">
        <f>F117+F118+F119+F120+F121</f>
        <v>1128</v>
      </c>
      <c r="G116" s="35">
        <f>G117+G118+G119+G120+G121</f>
        <v>0</v>
      </c>
      <c r="H116" s="36">
        <f t="shared" si="16"/>
        <v>0</v>
      </c>
    </row>
    <row r="117" spans="2:8" x14ac:dyDescent="0.2">
      <c r="B117" s="159" t="s">
        <v>291</v>
      </c>
      <c r="C117" s="160"/>
      <c r="D117" s="161"/>
      <c r="E117" s="64">
        <v>265</v>
      </c>
      <c r="F117" s="64">
        <v>265</v>
      </c>
      <c r="G117" s="64">
        <v>0</v>
      </c>
      <c r="H117" s="65">
        <f t="shared" si="16"/>
        <v>0</v>
      </c>
    </row>
    <row r="118" spans="2:8" x14ac:dyDescent="0.2">
      <c r="B118" s="159" t="s">
        <v>124</v>
      </c>
      <c r="C118" s="160"/>
      <c r="D118" s="161"/>
      <c r="E118" s="64">
        <v>531</v>
      </c>
      <c r="F118" s="64">
        <v>531</v>
      </c>
      <c r="G118" s="64">
        <v>0</v>
      </c>
      <c r="H118" s="65">
        <f t="shared" si="16"/>
        <v>0</v>
      </c>
    </row>
    <row r="119" spans="2:8" x14ac:dyDescent="0.2">
      <c r="B119" s="159" t="s">
        <v>292</v>
      </c>
      <c r="C119" s="160"/>
      <c r="D119" s="161"/>
      <c r="E119" s="64">
        <v>66</v>
      </c>
      <c r="F119" s="64">
        <v>66</v>
      </c>
      <c r="G119" s="64">
        <v>0</v>
      </c>
      <c r="H119" s="65">
        <f t="shared" si="16"/>
        <v>0</v>
      </c>
    </row>
    <row r="120" spans="2:8" x14ac:dyDescent="0.2">
      <c r="B120" s="159" t="s">
        <v>293</v>
      </c>
      <c r="C120" s="160"/>
      <c r="D120" s="161"/>
      <c r="E120" s="64">
        <v>133</v>
      </c>
      <c r="F120" s="64">
        <v>133</v>
      </c>
      <c r="G120" s="64">
        <v>0</v>
      </c>
      <c r="H120" s="65">
        <f t="shared" si="16"/>
        <v>0</v>
      </c>
    </row>
    <row r="121" spans="2:8" x14ac:dyDescent="0.2">
      <c r="B121" s="159" t="s">
        <v>294</v>
      </c>
      <c r="C121" s="160"/>
      <c r="D121" s="161"/>
      <c r="E121" s="64">
        <v>133</v>
      </c>
      <c r="F121" s="64">
        <v>133</v>
      </c>
      <c r="G121" s="64">
        <v>0</v>
      </c>
      <c r="H121" s="65">
        <f t="shared" si="16"/>
        <v>0</v>
      </c>
    </row>
    <row r="122" spans="2:8" x14ac:dyDescent="0.2">
      <c r="B122" s="156" t="s">
        <v>295</v>
      </c>
      <c r="C122" s="157"/>
      <c r="D122" s="158"/>
      <c r="E122" s="35">
        <f>E123</f>
        <v>6250</v>
      </c>
      <c r="F122" s="35">
        <f>F123</f>
        <v>6250</v>
      </c>
      <c r="G122" s="35">
        <f t="shared" ref="G122:G124" si="19">+G123</f>
        <v>5564.51</v>
      </c>
      <c r="H122" s="65">
        <f t="shared" si="16"/>
        <v>89.032160000000005</v>
      </c>
    </row>
    <row r="123" spans="2:8" x14ac:dyDescent="0.2">
      <c r="B123" s="159" t="s">
        <v>296</v>
      </c>
      <c r="C123" s="160"/>
      <c r="D123" s="161"/>
      <c r="E123" s="64">
        <v>6250</v>
      </c>
      <c r="F123" s="64">
        <v>6250</v>
      </c>
      <c r="G123" s="64">
        <v>5564.51</v>
      </c>
      <c r="H123" s="65">
        <f t="shared" si="16"/>
        <v>89.032160000000005</v>
      </c>
    </row>
    <row r="124" spans="2:8" x14ac:dyDescent="0.2">
      <c r="B124" s="156" t="s">
        <v>297</v>
      </c>
      <c r="C124" s="157"/>
      <c r="D124" s="158"/>
      <c r="E124" s="35">
        <f>E125</f>
        <v>0</v>
      </c>
      <c r="F124" s="35">
        <f>F125</f>
        <v>0</v>
      </c>
      <c r="G124" s="35">
        <f t="shared" si="19"/>
        <v>0</v>
      </c>
      <c r="H124" s="36">
        <v>0</v>
      </c>
    </row>
    <row r="125" spans="2:8" x14ac:dyDescent="0.2">
      <c r="B125" s="159" t="s">
        <v>298</v>
      </c>
      <c r="C125" s="160"/>
      <c r="D125" s="161"/>
      <c r="E125" s="64">
        <v>0</v>
      </c>
      <c r="F125" s="64">
        <v>0</v>
      </c>
      <c r="G125" s="64">
        <v>0</v>
      </c>
      <c r="H125" s="65">
        <v>0</v>
      </c>
    </row>
    <row r="126" spans="2:8" x14ac:dyDescent="0.2">
      <c r="B126" s="156" t="s">
        <v>128</v>
      </c>
      <c r="C126" s="157"/>
      <c r="D126" s="158"/>
      <c r="E126" s="35">
        <f>E128+E129+E130+E131+E132+E133</f>
        <v>8627</v>
      </c>
      <c r="F126" s="35">
        <f>F128+F129+F130+F131+F132+F133</f>
        <v>8627</v>
      </c>
      <c r="G126" s="35">
        <f>SUM(G127:G133)</f>
        <v>0</v>
      </c>
      <c r="H126" s="36">
        <f t="shared" si="16"/>
        <v>0</v>
      </c>
    </row>
    <row r="127" spans="2:8" x14ac:dyDescent="0.2">
      <c r="B127" s="159" t="s">
        <v>309</v>
      </c>
      <c r="C127" s="162"/>
      <c r="D127" s="163"/>
      <c r="E127" s="64">
        <v>0</v>
      </c>
      <c r="F127" s="64">
        <v>0</v>
      </c>
      <c r="G127" s="64">
        <v>0</v>
      </c>
      <c r="H127" s="105">
        <v>0</v>
      </c>
    </row>
    <row r="128" spans="2:8" x14ac:dyDescent="0.2">
      <c r="B128" s="159" t="s">
        <v>299</v>
      </c>
      <c r="C128" s="160"/>
      <c r="D128" s="161"/>
      <c r="E128" s="64">
        <v>1991</v>
      </c>
      <c r="F128" s="64">
        <v>1991</v>
      </c>
      <c r="G128" s="64">
        <v>0</v>
      </c>
      <c r="H128" s="65">
        <f t="shared" si="16"/>
        <v>0</v>
      </c>
    </row>
    <row r="129" spans="2:8" x14ac:dyDescent="0.2">
      <c r="B129" s="159" t="s">
        <v>300</v>
      </c>
      <c r="C129" s="160"/>
      <c r="D129" s="161"/>
      <c r="E129" s="64">
        <v>2522</v>
      </c>
      <c r="F129" s="64">
        <v>2522</v>
      </c>
      <c r="G129" s="64">
        <v>0</v>
      </c>
      <c r="H129" s="65">
        <f t="shared" si="16"/>
        <v>0</v>
      </c>
    </row>
    <row r="130" spans="2:8" x14ac:dyDescent="0.2">
      <c r="B130" s="159" t="s">
        <v>301</v>
      </c>
      <c r="C130" s="160"/>
      <c r="D130" s="161"/>
      <c r="E130" s="64">
        <v>398</v>
      </c>
      <c r="F130" s="64">
        <v>398</v>
      </c>
      <c r="G130" s="64">
        <v>0</v>
      </c>
      <c r="H130" s="65">
        <f t="shared" si="16"/>
        <v>0</v>
      </c>
    </row>
    <row r="131" spans="2:8" x14ac:dyDescent="0.2">
      <c r="B131" s="159" t="s">
        <v>302</v>
      </c>
      <c r="C131" s="160"/>
      <c r="D131" s="161"/>
      <c r="E131" s="64">
        <v>1062</v>
      </c>
      <c r="F131" s="64">
        <v>1062</v>
      </c>
      <c r="G131" s="64">
        <v>0</v>
      </c>
      <c r="H131" s="65">
        <f t="shared" si="16"/>
        <v>0</v>
      </c>
    </row>
    <row r="132" spans="2:8" x14ac:dyDescent="0.2">
      <c r="B132" s="159" t="s">
        <v>129</v>
      </c>
      <c r="C132" s="160"/>
      <c r="D132" s="161"/>
      <c r="E132" s="64">
        <v>1327</v>
      </c>
      <c r="F132" s="64">
        <v>1327</v>
      </c>
      <c r="G132" s="64">
        <v>0</v>
      </c>
      <c r="H132" s="65">
        <f t="shared" si="16"/>
        <v>0</v>
      </c>
    </row>
    <row r="133" spans="2:8" x14ac:dyDescent="0.2">
      <c r="B133" s="159" t="s">
        <v>303</v>
      </c>
      <c r="C133" s="160"/>
      <c r="D133" s="161"/>
      <c r="E133" s="64">
        <v>1327</v>
      </c>
      <c r="F133" s="64">
        <v>1327</v>
      </c>
      <c r="G133" s="64">
        <v>0</v>
      </c>
      <c r="H133" s="65">
        <f t="shared" si="16"/>
        <v>0</v>
      </c>
    </row>
    <row r="134" spans="2:8" x14ac:dyDescent="0.2">
      <c r="B134" s="156" t="s">
        <v>304</v>
      </c>
      <c r="C134" s="157"/>
      <c r="D134" s="158"/>
      <c r="E134" s="35">
        <f>E135</f>
        <v>1327</v>
      </c>
      <c r="F134" s="35">
        <f>F135</f>
        <v>1327</v>
      </c>
      <c r="G134" s="35">
        <f t="shared" ref="G134" si="20">+G135</f>
        <v>0</v>
      </c>
      <c r="H134" s="36">
        <f t="shared" si="16"/>
        <v>0</v>
      </c>
    </row>
    <row r="135" spans="2:8" x14ac:dyDescent="0.2">
      <c r="B135" s="159" t="s">
        <v>305</v>
      </c>
      <c r="C135" s="160"/>
      <c r="D135" s="161"/>
      <c r="E135" s="64">
        <v>1327</v>
      </c>
      <c r="F135" s="64">
        <v>1327</v>
      </c>
      <c r="G135" s="64">
        <v>0</v>
      </c>
      <c r="H135" s="65">
        <f t="shared" si="16"/>
        <v>0</v>
      </c>
    </row>
    <row r="136" spans="2:8" x14ac:dyDescent="0.2">
      <c r="B136" s="156" t="s">
        <v>134</v>
      </c>
      <c r="C136" s="157"/>
      <c r="D136" s="158"/>
      <c r="E136" s="35">
        <f>+E137</f>
        <v>929632</v>
      </c>
      <c r="F136" s="35">
        <f>+F137</f>
        <v>929632</v>
      </c>
      <c r="G136" s="35">
        <f t="shared" ref="G136" si="21">+G137</f>
        <v>655059.03</v>
      </c>
      <c r="H136" s="36">
        <f t="shared" si="16"/>
        <v>70.464337501290842</v>
      </c>
    </row>
    <row r="137" spans="2:8" x14ac:dyDescent="0.2">
      <c r="B137" s="156" t="s">
        <v>308</v>
      </c>
      <c r="C137" s="157"/>
      <c r="D137" s="158"/>
      <c r="E137" s="35">
        <f>E142+E154+E161+E138+E152</f>
        <v>929632</v>
      </c>
      <c r="F137" s="35">
        <f>F142+F154+F161+F138+F152</f>
        <v>929632</v>
      </c>
      <c r="G137" s="35">
        <f>G142+G154+G161+G138+G152</f>
        <v>655059.03</v>
      </c>
      <c r="H137" s="36">
        <f t="shared" si="16"/>
        <v>70.464337501290842</v>
      </c>
    </row>
    <row r="138" spans="2:8" x14ac:dyDescent="0.2">
      <c r="B138" s="156" t="s">
        <v>98</v>
      </c>
      <c r="C138" s="164"/>
      <c r="D138" s="165"/>
      <c r="E138" s="35">
        <f>SUM(E139+E140+E141)</f>
        <v>79056</v>
      </c>
      <c r="F138" s="35">
        <f t="shared" ref="F138:G138" si="22">SUM(F139+F140+F141)</f>
        <v>79056</v>
      </c>
      <c r="G138" s="35">
        <f t="shared" si="22"/>
        <v>61736.15</v>
      </c>
      <c r="H138" s="36">
        <v>0</v>
      </c>
    </row>
    <row r="139" spans="2:8" x14ac:dyDescent="0.2">
      <c r="B139" s="159" t="s">
        <v>99</v>
      </c>
      <c r="C139" s="162"/>
      <c r="D139" s="163"/>
      <c r="E139" s="64">
        <v>72130</v>
      </c>
      <c r="F139" s="64">
        <v>72130</v>
      </c>
      <c r="G139" s="64">
        <v>52889.39</v>
      </c>
      <c r="H139" s="65">
        <v>0</v>
      </c>
    </row>
    <row r="140" spans="2:8" x14ac:dyDescent="0.2">
      <c r="B140" s="159" t="s">
        <v>100</v>
      </c>
      <c r="C140" s="162"/>
      <c r="D140" s="163"/>
      <c r="E140" s="64">
        <v>0</v>
      </c>
      <c r="F140" s="64">
        <v>0</v>
      </c>
      <c r="G140" s="64">
        <v>120</v>
      </c>
      <c r="H140" s="65">
        <v>0</v>
      </c>
    </row>
    <row r="141" spans="2:8" x14ac:dyDescent="0.2">
      <c r="B141" s="159" t="s">
        <v>101</v>
      </c>
      <c r="C141" s="162"/>
      <c r="D141" s="163"/>
      <c r="E141" s="64">
        <v>6926</v>
      </c>
      <c r="F141" s="64">
        <v>6926</v>
      </c>
      <c r="G141" s="64">
        <v>8726.76</v>
      </c>
      <c r="H141" s="65">
        <v>0</v>
      </c>
    </row>
    <row r="142" spans="2:8" x14ac:dyDescent="0.2">
      <c r="B142" s="156" t="s">
        <v>102</v>
      </c>
      <c r="C142" s="157"/>
      <c r="D142" s="158"/>
      <c r="E142" s="35">
        <f>SUM(E143:E151)</f>
        <v>222431</v>
      </c>
      <c r="F142" s="35">
        <f t="shared" ref="F142:G142" si="23">SUM(F143:F151)</f>
        <v>222431</v>
      </c>
      <c r="G142" s="35">
        <f t="shared" si="23"/>
        <v>155023.89000000001</v>
      </c>
      <c r="H142" s="36">
        <f t="shared" ref="H142:H171" si="24">G142/F142*100</f>
        <v>69.695271792151274</v>
      </c>
    </row>
    <row r="143" spans="2:8" x14ac:dyDescent="0.2">
      <c r="B143" s="159" t="s">
        <v>103</v>
      </c>
      <c r="C143" s="162"/>
      <c r="D143" s="163"/>
      <c r="E143" s="64">
        <v>11587</v>
      </c>
      <c r="F143" s="64">
        <v>11587</v>
      </c>
      <c r="G143" s="64">
        <v>3349.52</v>
      </c>
      <c r="H143" s="65">
        <v>0</v>
      </c>
    </row>
    <row r="144" spans="2:8" x14ac:dyDescent="0.2">
      <c r="B144" s="159" t="s">
        <v>104</v>
      </c>
      <c r="C144" s="162"/>
      <c r="D144" s="163"/>
      <c r="E144" s="64">
        <v>2500</v>
      </c>
      <c r="F144" s="64">
        <v>2500</v>
      </c>
      <c r="G144" s="64">
        <v>2832.15</v>
      </c>
      <c r="H144" s="65">
        <v>0</v>
      </c>
    </row>
    <row r="145" spans="2:8" x14ac:dyDescent="0.2">
      <c r="B145" s="159" t="s">
        <v>106</v>
      </c>
      <c r="C145" s="162"/>
      <c r="D145" s="163"/>
      <c r="E145" s="64">
        <v>0</v>
      </c>
      <c r="F145" s="64">
        <v>0</v>
      </c>
      <c r="G145" s="64">
        <v>1163.23</v>
      </c>
      <c r="H145" s="65">
        <v>0</v>
      </c>
    </row>
    <row r="146" spans="2:8" x14ac:dyDescent="0.2">
      <c r="B146" s="159" t="s">
        <v>108</v>
      </c>
      <c r="C146" s="162"/>
      <c r="D146" s="163"/>
      <c r="E146" s="64">
        <v>1200</v>
      </c>
      <c r="F146" s="64">
        <v>1200</v>
      </c>
      <c r="G146" s="64">
        <v>1023.09</v>
      </c>
      <c r="H146" s="65">
        <v>0</v>
      </c>
    </row>
    <row r="147" spans="2:8" x14ac:dyDescent="0.2">
      <c r="B147" s="159" t="s">
        <v>109</v>
      </c>
      <c r="C147" s="162"/>
      <c r="D147" s="163"/>
      <c r="E147" s="64">
        <v>550</v>
      </c>
      <c r="F147" s="64">
        <v>550</v>
      </c>
      <c r="G147" s="64">
        <v>280.60000000000002</v>
      </c>
      <c r="H147" s="65">
        <v>0</v>
      </c>
    </row>
    <row r="148" spans="2:8" x14ac:dyDescent="0.2">
      <c r="B148" s="159" t="s">
        <v>113</v>
      </c>
      <c r="C148" s="162"/>
      <c r="D148" s="163"/>
      <c r="E148" s="64">
        <v>1900</v>
      </c>
      <c r="F148" s="64">
        <v>1900</v>
      </c>
      <c r="G148" s="64">
        <v>1500</v>
      </c>
      <c r="H148" s="104">
        <f t="shared" si="24"/>
        <v>78.94736842105263</v>
      </c>
    </row>
    <row r="149" spans="2:8" ht="12.75" customHeight="1" x14ac:dyDescent="0.2">
      <c r="B149" s="159" t="s">
        <v>117</v>
      </c>
      <c r="C149" s="162"/>
      <c r="D149" s="163"/>
      <c r="E149" s="64">
        <v>190882</v>
      </c>
      <c r="F149" s="64">
        <v>190882</v>
      </c>
      <c r="G149" s="64">
        <v>144735.41</v>
      </c>
      <c r="H149" s="65">
        <f t="shared" si="24"/>
        <v>75.824546054630616</v>
      </c>
    </row>
    <row r="150" spans="2:8" ht="12.75" customHeight="1" x14ac:dyDescent="0.2">
      <c r="B150" s="159" t="s">
        <v>119</v>
      </c>
      <c r="C150" s="162"/>
      <c r="D150" s="163"/>
      <c r="E150" s="64">
        <v>12812</v>
      </c>
      <c r="F150" s="64">
        <v>12812</v>
      </c>
      <c r="G150" s="64">
        <v>139.88999999999999</v>
      </c>
      <c r="H150" s="65">
        <f t="shared" si="24"/>
        <v>1.0918669996877925</v>
      </c>
    </row>
    <row r="151" spans="2:8" ht="12.75" customHeight="1" x14ac:dyDescent="0.2">
      <c r="B151" s="159" t="s">
        <v>287</v>
      </c>
      <c r="C151" s="162"/>
      <c r="D151" s="163"/>
      <c r="E151" s="64">
        <v>1000</v>
      </c>
      <c r="F151" s="64">
        <v>1000</v>
      </c>
      <c r="G151" s="64">
        <v>0</v>
      </c>
      <c r="H151" s="65">
        <f t="shared" si="24"/>
        <v>0</v>
      </c>
    </row>
    <row r="152" spans="2:8" ht="12.75" customHeight="1" x14ac:dyDescent="0.2">
      <c r="B152" s="156" t="s">
        <v>348</v>
      </c>
      <c r="C152" s="162"/>
      <c r="D152" s="163"/>
      <c r="E152" s="35">
        <f t="shared" ref="E152:F152" si="25">SUM(E153)</f>
        <v>37245</v>
      </c>
      <c r="F152" s="35">
        <f t="shared" si="25"/>
        <v>37245</v>
      </c>
      <c r="G152" s="35">
        <f>SUM(G153)</f>
        <v>37244.089999999997</v>
      </c>
      <c r="H152" s="36">
        <f t="shared" si="24"/>
        <v>99.997556719022668</v>
      </c>
    </row>
    <row r="153" spans="2:8" ht="12.75" customHeight="1" x14ac:dyDescent="0.2">
      <c r="B153" s="159" t="s">
        <v>293</v>
      </c>
      <c r="C153" s="162"/>
      <c r="D153" s="163"/>
      <c r="E153" s="64">
        <v>37245</v>
      </c>
      <c r="F153" s="64">
        <v>37245</v>
      </c>
      <c r="G153" s="64">
        <v>37244.089999999997</v>
      </c>
      <c r="H153" s="65">
        <f t="shared" si="24"/>
        <v>99.997556719022668</v>
      </c>
    </row>
    <row r="154" spans="2:8" ht="12.75" customHeight="1" x14ac:dyDescent="0.2">
      <c r="B154" s="156" t="s">
        <v>128</v>
      </c>
      <c r="C154" s="164"/>
      <c r="D154" s="165"/>
      <c r="E154" s="35">
        <f>E156+E157+E158+E159+E160</f>
        <v>391400</v>
      </c>
      <c r="F154" s="35">
        <f>F156+F157+F158+F159+F160</f>
        <v>391400</v>
      </c>
      <c r="G154" s="35">
        <f>G155+G156+G157+G158+G159+G160</f>
        <v>395564.9</v>
      </c>
      <c r="H154" s="36">
        <f t="shared" si="24"/>
        <v>101.06410321921308</v>
      </c>
    </row>
    <row r="155" spans="2:8" ht="12.75" customHeight="1" x14ac:dyDescent="0.2">
      <c r="B155" s="159" t="s">
        <v>317</v>
      </c>
      <c r="C155" s="162"/>
      <c r="D155" s="163"/>
      <c r="E155" s="64">
        <v>0</v>
      </c>
      <c r="F155" s="64">
        <v>0</v>
      </c>
      <c r="G155" s="64">
        <v>0</v>
      </c>
      <c r="H155" s="65">
        <v>0</v>
      </c>
    </row>
    <row r="156" spans="2:8" ht="12.75" customHeight="1" x14ac:dyDescent="0.2">
      <c r="B156" s="159" t="s">
        <v>309</v>
      </c>
      <c r="C156" s="162"/>
      <c r="D156" s="163"/>
      <c r="E156" s="64">
        <v>350000</v>
      </c>
      <c r="F156" s="64">
        <v>350000</v>
      </c>
      <c r="G156" s="64">
        <v>360878.9</v>
      </c>
      <c r="H156" s="65">
        <f t="shared" si="24"/>
        <v>103.10825714285714</v>
      </c>
    </row>
    <row r="157" spans="2:8" ht="12.75" customHeight="1" x14ac:dyDescent="0.2">
      <c r="B157" s="159" t="s">
        <v>299</v>
      </c>
      <c r="C157" s="162"/>
      <c r="D157" s="163"/>
      <c r="E157" s="64">
        <v>410</v>
      </c>
      <c r="F157" s="64">
        <v>410</v>
      </c>
      <c r="G157" s="64">
        <v>405.6</v>
      </c>
      <c r="H157" s="65">
        <f t="shared" si="24"/>
        <v>98.926829268292693</v>
      </c>
    </row>
    <row r="158" spans="2:8" ht="12.75" customHeight="1" x14ac:dyDescent="0.2">
      <c r="B158" s="159" t="s">
        <v>302</v>
      </c>
      <c r="C158" s="162"/>
      <c r="D158" s="163"/>
      <c r="E158" s="64">
        <v>8500</v>
      </c>
      <c r="F158" s="64">
        <v>8500</v>
      </c>
      <c r="G158" s="64">
        <v>1795</v>
      </c>
      <c r="H158" s="65">
        <f t="shared" si="24"/>
        <v>21.117647058823529</v>
      </c>
    </row>
    <row r="159" spans="2:8" ht="12.75" customHeight="1" x14ac:dyDescent="0.2">
      <c r="B159" s="159" t="s">
        <v>129</v>
      </c>
      <c r="C159" s="162"/>
      <c r="D159" s="163"/>
      <c r="E159" s="64">
        <v>32490</v>
      </c>
      <c r="F159" s="64">
        <v>32490</v>
      </c>
      <c r="G159" s="64">
        <v>32485.4</v>
      </c>
      <c r="H159" s="65">
        <f t="shared" si="24"/>
        <v>99.985841797476155</v>
      </c>
    </row>
    <row r="160" spans="2:8" ht="12.75" customHeight="1" x14ac:dyDescent="0.2">
      <c r="B160" s="159" t="s">
        <v>303</v>
      </c>
      <c r="C160" s="162"/>
      <c r="D160" s="163"/>
      <c r="E160" s="64">
        <v>0</v>
      </c>
      <c r="F160" s="64">
        <v>0</v>
      </c>
      <c r="G160" s="64">
        <v>0</v>
      </c>
      <c r="H160" s="65">
        <v>0</v>
      </c>
    </row>
    <row r="161" spans="2:8" ht="12.75" customHeight="1" x14ac:dyDescent="0.2">
      <c r="B161" s="156" t="s">
        <v>304</v>
      </c>
      <c r="C161" s="164"/>
      <c r="D161" s="165"/>
      <c r="E161" s="35">
        <f>E162</f>
        <v>199500</v>
      </c>
      <c r="F161" s="35">
        <f>F162</f>
        <v>199500</v>
      </c>
      <c r="G161" s="35">
        <f>G162</f>
        <v>5490</v>
      </c>
      <c r="H161" s="36">
        <f t="shared" si="24"/>
        <v>2.7518796992481205</v>
      </c>
    </row>
    <row r="162" spans="2:8" ht="12.75" customHeight="1" x14ac:dyDescent="0.2">
      <c r="B162" s="159" t="s">
        <v>305</v>
      </c>
      <c r="C162" s="162"/>
      <c r="D162" s="163"/>
      <c r="E162" s="64">
        <v>199500</v>
      </c>
      <c r="F162" s="64">
        <v>199500</v>
      </c>
      <c r="G162" s="64">
        <v>5490</v>
      </c>
      <c r="H162" s="65">
        <f t="shared" si="24"/>
        <v>2.7518796992481205</v>
      </c>
    </row>
    <row r="163" spans="2:8" ht="12.75" customHeight="1" x14ac:dyDescent="0.2">
      <c r="B163" s="156" t="s">
        <v>310</v>
      </c>
      <c r="C163" s="164"/>
      <c r="D163" s="165"/>
      <c r="E163" s="35">
        <f>+E164</f>
        <v>1000</v>
      </c>
      <c r="F163" s="35">
        <f>+F164</f>
        <v>1000</v>
      </c>
      <c r="G163" s="35">
        <f t="shared" ref="G163" si="26">+G164</f>
        <v>12070.53</v>
      </c>
      <c r="H163" s="36">
        <f t="shared" si="24"/>
        <v>1207.0530000000001</v>
      </c>
    </row>
    <row r="164" spans="2:8" ht="12.75" customHeight="1" x14ac:dyDescent="0.2">
      <c r="B164" s="156" t="s">
        <v>311</v>
      </c>
      <c r="C164" s="164"/>
      <c r="D164" s="165"/>
      <c r="E164" s="35">
        <f>E165</f>
        <v>1000</v>
      </c>
      <c r="F164" s="35">
        <f>F165</f>
        <v>1000</v>
      </c>
      <c r="G164" s="35">
        <f>G165</f>
        <v>12070.53</v>
      </c>
      <c r="H164" s="36">
        <f t="shared" si="24"/>
        <v>1207.0530000000001</v>
      </c>
    </row>
    <row r="165" spans="2:8" ht="12.75" customHeight="1" x14ac:dyDescent="0.2">
      <c r="B165" s="156" t="s">
        <v>102</v>
      </c>
      <c r="C165" s="164"/>
      <c r="D165" s="165"/>
      <c r="E165" s="35">
        <f>E166+E167</f>
        <v>1000</v>
      </c>
      <c r="F165" s="35">
        <f t="shared" ref="F165:G165" si="27">F166+F167</f>
        <v>1000</v>
      </c>
      <c r="G165" s="35">
        <f t="shared" si="27"/>
        <v>12070.53</v>
      </c>
      <c r="H165" s="36">
        <f t="shared" si="24"/>
        <v>1207.0530000000001</v>
      </c>
    </row>
    <row r="166" spans="2:8" ht="12.75" customHeight="1" x14ac:dyDescent="0.2">
      <c r="B166" s="159" t="s">
        <v>113</v>
      </c>
      <c r="C166" s="162"/>
      <c r="D166" s="163"/>
      <c r="E166" s="64">
        <v>1000</v>
      </c>
      <c r="F166" s="64">
        <v>1000</v>
      </c>
      <c r="G166" s="64">
        <v>12070.53</v>
      </c>
      <c r="H166" s="65">
        <f t="shared" si="24"/>
        <v>1207.0530000000001</v>
      </c>
    </row>
    <row r="167" spans="2:8" ht="12.75" customHeight="1" x14ac:dyDescent="0.2">
      <c r="B167" s="159" t="s">
        <v>117</v>
      </c>
      <c r="C167" s="162"/>
      <c r="D167" s="163"/>
      <c r="E167" s="64">
        <v>0</v>
      </c>
      <c r="F167" s="64">
        <v>0</v>
      </c>
      <c r="G167" s="64">
        <v>0</v>
      </c>
      <c r="H167" s="65">
        <v>0</v>
      </c>
    </row>
    <row r="168" spans="2:8" ht="12.75" customHeight="1" x14ac:dyDescent="0.2">
      <c r="B168" s="156" t="s">
        <v>318</v>
      </c>
      <c r="C168" s="164"/>
      <c r="D168" s="165"/>
      <c r="E168" s="35">
        <f>+E169</f>
        <v>3250</v>
      </c>
      <c r="F168" s="35">
        <f>+F169</f>
        <v>3250</v>
      </c>
      <c r="G168" s="35">
        <f t="shared" ref="G168" si="28">+G169</f>
        <v>0</v>
      </c>
      <c r="H168" s="104">
        <f t="shared" si="24"/>
        <v>0</v>
      </c>
    </row>
    <row r="169" spans="2:8" ht="12.75" customHeight="1" x14ac:dyDescent="0.2">
      <c r="B169" s="156" t="s">
        <v>319</v>
      </c>
      <c r="C169" s="164"/>
      <c r="D169" s="165"/>
      <c r="E169" s="35">
        <f>E170</f>
        <v>3250</v>
      </c>
      <c r="F169" s="35">
        <f>F170</f>
        <v>3250</v>
      </c>
      <c r="G169" s="35">
        <f>G170</f>
        <v>0</v>
      </c>
      <c r="H169" s="104">
        <f t="shared" si="24"/>
        <v>0</v>
      </c>
    </row>
    <row r="170" spans="2:8" ht="12.75" customHeight="1" x14ac:dyDescent="0.2">
      <c r="B170" s="156" t="s">
        <v>102</v>
      </c>
      <c r="C170" s="164"/>
      <c r="D170" s="165"/>
      <c r="E170" s="35">
        <f>E171+E172</f>
        <v>3250</v>
      </c>
      <c r="F170" s="35">
        <f>F171+F172</f>
        <v>3250</v>
      </c>
      <c r="G170" s="35">
        <f>G171</f>
        <v>0</v>
      </c>
      <c r="H170" s="104">
        <f t="shared" si="24"/>
        <v>0</v>
      </c>
    </row>
    <row r="171" spans="2:8" ht="12.75" customHeight="1" x14ac:dyDescent="0.2">
      <c r="B171" s="159" t="s">
        <v>117</v>
      </c>
      <c r="C171" s="162"/>
      <c r="D171" s="163"/>
      <c r="E171" s="64">
        <v>3250</v>
      </c>
      <c r="F171" s="64">
        <v>3250</v>
      </c>
      <c r="G171" s="64">
        <v>0</v>
      </c>
      <c r="H171" s="65">
        <f t="shared" si="24"/>
        <v>0</v>
      </c>
    </row>
  </sheetData>
  <mergeCells count="168">
    <mergeCell ref="B31:D31"/>
    <mergeCell ref="B95:D95"/>
    <mergeCell ref="B96:D96"/>
    <mergeCell ref="B91:D91"/>
    <mergeCell ref="B93:D93"/>
    <mergeCell ref="B92:D92"/>
    <mergeCell ref="B94:D94"/>
    <mergeCell ref="B89:D89"/>
    <mergeCell ref="B90:D90"/>
    <mergeCell ref="B53:D53"/>
    <mergeCell ref="B54:D54"/>
    <mergeCell ref="B56:D56"/>
    <mergeCell ref="B57:D57"/>
    <mergeCell ref="B58:D58"/>
    <mergeCell ref="B59:D59"/>
    <mergeCell ref="B60:D60"/>
    <mergeCell ref="B61:D61"/>
    <mergeCell ref="B62:D62"/>
    <mergeCell ref="B64:D64"/>
    <mergeCell ref="B69:D69"/>
    <mergeCell ref="B71:D71"/>
    <mergeCell ref="B73:D73"/>
    <mergeCell ref="B74:D74"/>
    <mergeCell ref="B75:D75"/>
    <mergeCell ref="B8:C8"/>
    <mergeCell ref="B32:D32"/>
    <mergeCell ref="B9:C9"/>
    <mergeCell ref="B52:D52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38:D38"/>
    <mergeCell ref="B43:D43"/>
    <mergeCell ref="B44:D44"/>
    <mergeCell ref="B46:D46"/>
    <mergeCell ref="B47:D47"/>
    <mergeCell ref="B48:D48"/>
    <mergeCell ref="B49:D49"/>
    <mergeCell ref="B50:D50"/>
    <mergeCell ref="B51:D51"/>
    <mergeCell ref="B45:D45"/>
    <mergeCell ref="B17:C17"/>
    <mergeCell ref="B2:H2"/>
    <mergeCell ref="B28:D28"/>
    <mergeCell ref="B29:D29"/>
    <mergeCell ref="B30:D30"/>
    <mergeCell ref="B20:C20"/>
    <mergeCell ref="B21:C21"/>
    <mergeCell ref="B22:D22"/>
    <mergeCell ref="B23:D23"/>
    <mergeCell ref="B24:D24"/>
    <mergeCell ref="B25:D25"/>
    <mergeCell ref="B26:D26"/>
    <mergeCell ref="B27:D27"/>
    <mergeCell ref="B10:C10"/>
    <mergeCell ref="B11:C11"/>
    <mergeCell ref="B18:C18"/>
    <mergeCell ref="B19:C19"/>
    <mergeCell ref="B4:H4"/>
    <mergeCell ref="B6:D6"/>
    <mergeCell ref="B7:D7"/>
    <mergeCell ref="B12:C12"/>
    <mergeCell ref="B13:C13"/>
    <mergeCell ref="B14:C14"/>
    <mergeCell ref="B15:C15"/>
    <mergeCell ref="B16:C16"/>
    <mergeCell ref="B115:D115"/>
    <mergeCell ref="B116:D116"/>
    <mergeCell ref="B107:D107"/>
    <mergeCell ref="B108:D108"/>
    <mergeCell ref="B109:D109"/>
    <mergeCell ref="B110:D110"/>
    <mergeCell ref="B55:D55"/>
    <mergeCell ref="B85:D85"/>
    <mergeCell ref="B86:D86"/>
    <mergeCell ref="B66:D66"/>
    <mergeCell ref="B68:D68"/>
    <mergeCell ref="B70:D70"/>
    <mergeCell ref="B72:D72"/>
    <mergeCell ref="B63:D63"/>
    <mergeCell ref="B65:D65"/>
    <mergeCell ref="B67:D67"/>
    <mergeCell ref="B76:D76"/>
    <mergeCell ref="B77:D77"/>
    <mergeCell ref="B78:D78"/>
    <mergeCell ref="B79:D79"/>
    <mergeCell ref="B80:D80"/>
    <mergeCell ref="B81:D81"/>
    <mergeCell ref="B82:D82"/>
    <mergeCell ref="B83:D83"/>
    <mergeCell ref="B129:D129"/>
    <mergeCell ref="B130:D130"/>
    <mergeCell ref="B131:D131"/>
    <mergeCell ref="B132:D132"/>
    <mergeCell ref="B122:D122"/>
    <mergeCell ref="B123:D123"/>
    <mergeCell ref="B117:D117"/>
    <mergeCell ref="B118:D118"/>
    <mergeCell ref="B84:D84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87:D87"/>
    <mergeCell ref="B88:D88"/>
    <mergeCell ref="B112:D112"/>
    <mergeCell ref="B113:D113"/>
    <mergeCell ref="B114:D114"/>
    <mergeCell ref="B147:D147"/>
    <mergeCell ref="B142:D142"/>
    <mergeCell ref="B149:D149"/>
    <mergeCell ref="B151:D151"/>
    <mergeCell ref="B154:D154"/>
    <mergeCell ref="B156:D156"/>
    <mergeCell ref="B111:D111"/>
    <mergeCell ref="B133:D133"/>
    <mergeCell ref="B134:D134"/>
    <mergeCell ref="B135:D135"/>
    <mergeCell ref="B136:D136"/>
    <mergeCell ref="B137:D137"/>
    <mergeCell ref="B155:D155"/>
    <mergeCell ref="B138:D138"/>
    <mergeCell ref="B119:D119"/>
    <mergeCell ref="B120:D120"/>
    <mergeCell ref="B121:D121"/>
    <mergeCell ref="B143:D143"/>
    <mergeCell ref="B144:D144"/>
    <mergeCell ref="B145:D145"/>
    <mergeCell ref="B146:D146"/>
    <mergeCell ref="B152:D152"/>
    <mergeCell ref="B153:D153"/>
    <mergeCell ref="B128:D128"/>
    <mergeCell ref="B124:D124"/>
    <mergeCell ref="B125:D125"/>
    <mergeCell ref="B126:D126"/>
    <mergeCell ref="B127:D127"/>
    <mergeCell ref="B168:D168"/>
    <mergeCell ref="B169:D169"/>
    <mergeCell ref="B170:D170"/>
    <mergeCell ref="B171:D171"/>
    <mergeCell ref="B162:D162"/>
    <mergeCell ref="B163:D163"/>
    <mergeCell ref="B164:D164"/>
    <mergeCell ref="B165:D165"/>
    <mergeCell ref="B166:D166"/>
    <mergeCell ref="B157:D157"/>
    <mergeCell ref="B158:D158"/>
    <mergeCell ref="B159:D159"/>
    <mergeCell ref="B161:D161"/>
    <mergeCell ref="B148:D148"/>
    <mergeCell ref="B150:D150"/>
    <mergeCell ref="B160:D160"/>
    <mergeCell ref="B167:D167"/>
    <mergeCell ref="B139:D139"/>
    <mergeCell ref="B140:D140"/>
    <mergeCell ref="B141:D141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2025-02-26T12:14:28Z</cp:lastPrinted>
  <dcterms:created xsi:type="dcterms:W3CDTF">2022-08-12T12:51:27Z</dcterms:created>
  <dcterms:modified xsi:type="dcterms:W3CDTF">2026-04-15T06:06:18Z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